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450B45D2-A650-44F5-A29A-830A9F173D8F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Krav 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8" i="1" l="1"/>
  <c r="C5" i="2" l="1"/>
  <c r="C4" i="2" l="1"/>
  <c r="C6" i="2" s="1"/>
  <c r="C7" i="2" s="1"/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I115" i="1" l="1"/>
  <c r="I121" i="1" s="1"/>
  <c r="C115" i="1"/>
  <c r="C121" i="1" s="1"/>
  <c r="G115" i="1"/>
  <c r="G116" i="1" s="1"/>
  <c r="G117" i="1" s="1"/>
  <c r="E115" i="1"/>
  <c r="E116" i="1" s="1"/>
  <c r="E117" i="1" s="1"/>
  <c r="F115" i="1"/>
  <c r="F116" i="1" s="1"/>
  <c r="F117" i="1" s="1"/>
  <c r="H115" i="1"/>
  <c r="H120" i="1" s="1"/>
  <c r="B115" i="1"/>
  <c r="B120" i="1" s="1"/>
  <c r="D115" i="1"/>
  <c r="D114" i="1" s="1"/>
  <c r="J115" i="1"/>
  <c r="J119" i="1" s="1"/>
  <c r="J117" i="1"/>
  <c r="I120" i="1" l="1"/>
  <c r="I116" i="1"/>
  <c r="I117" i="1" s="1"/>
  <c r="F121" i="1"/>
  <c r="B114" i="1"/>
  <c r="H118" i="1"/>
  <c r="J114" i="1"/>
  <c r="J118" i="1"/>
  <c r="I114" i="1"/>
  <c r="I118" i="1"/>
  <c r="I119" i="1" s="1"/>
  <c r="H114" i="1"/>
  <c r="G120" i="1"/>
  <c r="G121" i="1"/>
  <c r="F118" i="1"/>
  <c r="F119" i="1" s="1"/>
  <c r="D120" i="1"/>
  <c r="C114" i="1"/>
  <c r="E118" i="1"/>
  <c r="E119" i="1" s="1"/>
  <c r="B118" i="1"/>
  <c r="B119" i="1" s="1"/>
  <c r="B121" i="1"/>
  <c r="G114" i="1"/>
  <c r="D116" i="1"/>
  <c r="D117" i="1" s="1"/>
  <c r="D121" i="1"/>
  <c r="B116" i="1"/>
  <c r="B117" i="1" s="1"/>
  <c r="G118" i="1"/>
  <c r="G119" i="1" s="1"/>
  <c r="H116" i="1"/>
  <c r="H117" i="1" s="1"/>
  <c r="C120" i="1"/>
  <c r="E121" i="1"/>
  <c r="D118" i="1"/>
  <c r="E120" i="1"/>
  <c r="E114" i="1"/>
  <c r="C118" i="1"/>
  <c r="J120" i="1"/>
  <c r="J121" i="1"/>
  <c r="H121" i="1"/>
  <c r="F120" i="1"/>
  <c r="C116" i="1"/>
  <c r="C117" i="1" s="1"/>
  <c r="J116" i="1"/>
  <c r="F114" i="1"/>
  <c r="H119" i="1" l="1"/>
  <c r="C119" i="1"/>
  <c r="D119" i="1"/>
</calcChain>
</file>

<file path=xl/sharedStrings.xml><?xml version="1.0" encoding="utf-8"?>
<sst xmlns="http://schemas.openxmlformats.org/spreadsheetml/2006/main" count="139" uniqueCount="118">
  <si>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</si>
  <si>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</si>
  <si>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</si>
  <si>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</si>
  <si>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</si>
  <si>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</si>
  <si>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</si>
  <si>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</si>
  <si>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</si>
  <si>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</si>
  <si>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</si>
  <si>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</si>
  <si>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</si>
  <si>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</si>
  <si>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</si>
  <si>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</si>
  <si>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</si>
  <si>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</si>
  <si>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</si>
  <si>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</si>
  <si>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</si>
  <si>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</si>
  <si>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</si>
  <si>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</si>
  <si>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</si>
  <si>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</si>
  <si>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</si>
  <si>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</si>
  <si>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</si>
  <si>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</si>
  <si>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</si>
  <si>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</si>
  <si>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</si>
  <si>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</si>
  <si>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</si>
  <si>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</si>
  <si>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</si>
  <si>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</si>
  <si>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</si>
  <si>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</si>
  <si>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</si>
  <si>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</si>
  <si>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</si>
  <si>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</si>
  <si>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</si>
  <si>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</si>
  <si>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</si>
  <si>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</si>
  <si>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</si>
  <si>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</si>
  <si>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</si>
  <si>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</si>
  <si>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</si>
  <si>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</si>
  <si>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</si>
  <si>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</si>
  <si>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</si>
  <si>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</si>
  <si>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</si>
  <si>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</si>
  <si>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</si>
  <si>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</si>
  <si>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</si>
  <si>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analysering (min/timer/dager/uker)</t>
  </si>
  <si>
    <t>Spesielle betingelser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</si>
  <si>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</si>
  <si>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</si>
  <si>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</si>
  <si>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</si>
  <si>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</si>
  <si>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Legge inn:</t>
  </si>
  <si>
    <t>CVi</t>
  </si>
  <si>
    <t>CVg</t>
  </si>
  <si>
    <t>Prosent</t>
  </si>
  <si>
    <t>ROT av (CVi2 + CVg2)</t>
  </si>
  <si>
    <t>I &lt;</t>
  </si>
  <si>
    <t>B &lt;</t>
  </si>
  <si>
    <t>TE&lt;</t>
  </si>
  <si>
    <t>Kopi fra EFLM database 210811</t>
  </si>
  <si>
    <t>K2EDTA</t>
  </si>
  <si>
    <t>Sysmex XN, instrument XN5 (masterinstrument)</t>
  </si>
  <si>
    <t>Fluorescens flowcytometri</t>
  </si>
  <si>
    <t>x</t>
  </si>
  <si>
    <t>21.01.2020 - 24.01.2020</t>
  </si>
  <si>
    <t>Betingelse 6</t>
  </si>
  <si>
    <t>Betingelse 7</t>
  </si>
  <si>
    <t xml:space="preserve"> </t>
  </si>
  <si>
    <t>EFLM Biological Variation</t>
  </si>
  <si>
    <t>Avdeling for medisinsk biokjemi, Stavanger universitetssjukehus</t>
  </si>
  <si>
    <t xml:space="preserve">Oppbevaring i kjøleskap fram til analysering. </t>
  </si>
  <si>
    <t>Deretter blanding 5 min. og 30 min. temperering.</t>
  </si>
  <si>
    <t>Solveig Apeland, solveig.apeland@sus.no, 94170388</t>
  </si>
  <si>
    <t>Batch-metode er brukt til testing av holdbarheten på hematologiske prøver, men denne er modifisert da hematologiske prøver må analyseres i ferskt materiale:</t>
  </si>
  <si>
    <t xml:space="preserve">Hver batch ble tatt ut av kjøleskap, blandet 5 min og romtemperert 30 min før analysering. </t>
  </si>
  <si>
    <t>Denne modifiserte batch-metoden er vurdert som god nok da Sysmex XN-instrumentene er svært stabile</t>
  </si>
  <si>
    <t>og dag-til-dag variasjon er minimal. Alle prøvene er analysert på samme instrument.</t>
  </si>
  <si>
    <t>CVi og CVg er basert på data fra EFLM (Se arkfane "krav")</t>
  </si>
  <si>
    <r>
      <t>Eosinofile granulocytter *10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>/L</t>
    </r>
  </si>
  <si>
    <t xml:space="preserve"> Eosinofile granulocytter *10^9/L</t>
  </si>
  <si>
    <t xml:space="preserve">Eosinofine granulocytter i kjøleskap </t>
  </si>
  <si>
    <t>Cellpack DCL, Lysecell WDF, Fluorocell WDF.</t>
  </si>
  <si>
    <t xml:space="preserve">Alle prøvene er tatt samtidig og oppbevart i kjøleskap fram til analysering. Det er 1 prøve per person per oppbevaringstid. </t>
  </si>
  <si>
    <t>Prøvene er tatt av friske personer.</t>
  </si>
  <si>
    <t xml:space="preserve">Det er viktig å ta i betraktning at rapportering av differensialtelling på pasientprøver består av mer enn utgivelse av tallverdi. Det vil alltid være en visuell vurdering av </t>
  </si>
  <si>
    <t xml:space="preserve">scattergram på samtlige prøver med flagging eller celletall over/under medisinsk vurderte grenser. Regelverket i mellomvareløsningen (Extended EPU) er et </t>
  </si>
  <si>
    <t xml:space="preserve">viktig verktøy til å vurdere prøven. Dette forsøket er basert på prøver fra friske personer. Erfaringsmessig vil prøver fra en del pasienter (for eksempel pasienter med </t>
  </si>
  <si>
    <t>oppbevaring og forsendelse.</t>
  </si>
  <si>
    <t>Det anses som hensiktsmessig å ha en tidsbegrensing i regelverket for autovalidering hvor det dermed blir mulighet for visuell scattergramvurdering av prøven.</t>
  </si>
  <si>
    <t xml:space="preserve">infeksjoner, på cellegiftbehandling etc) ha noe mindre stabile leukocytter. </t>
  </si>
  <si>
    <t>forutsatt at visuell vurdering av prøvene er gjennomført ved validering når prøven ikke er fersk (&gt; 36 timer).</t>
  </si>
  <si>
    <t xml:space="preserve">Selv om eosinofile granulocytter vil være holdbare til 72 timer, vil vi anbefale å utvise stor forsiktighet med autovalidering av disse prøvene. </t>
  </si>
  <si>
    <t>Eosinofile granulocytter er i vårt forsøk, under optimale forutsetninger (se beskrivelse over) holdbar til og med 72 t.</t>
  </si>
  <si>
    <t>Alle enkeltindivider (blå punkter) ligger innenfor kravene for tillatt totalfeil (blå linjer), foruten to punkt, fram til og med 72 timer.</t>
  </si>
  <si>
    <t xml:space="preserve">Alle gjennomsnitt med konfidensintervall (røde punkter) ligger innenfor kravene for tillatt bias(røde linjer) til og med 72 timer. </t>
  </si>
  <si>
    <t>Solveig Apeland, fagbioingeniør hematologi, Øyvind Skadberg, avdelingsoverlege.</t>
  </si>
  <si>
    <t>som en følge av lang oppbevaringstid før analysering.</t>
  </si>
  <si>
    <t>Vi vil vurdere å ha en noe strengere holdbarhetsgrense enn 72 timer for rutineprøver. Dette for å unngå falske alarmer og feilmeldinger fra andre parametre</t>
  </si>
  <si>
    <t xml:space="preserve">Preanalytiske forhold har stor innvirkning på leukocytter: Det må være korrekt og tilstrekkelig blanding av prøveglass ved prøvetaking, korrekt temperatur 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</si>
</sst>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51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2" fillId="4" borderId="0" xfId="0" applyFont="1" applyFill="1"/>
    <xf numFmtId="0" fontId="13" fillId="5" borderId="24" xfId="0" applyFont="1" applyFill="1" applyBorder="1"/>
    <xf numFmtId="0" fontId="14" fillId="5" borderId="24" xfId="0" applyFont="1" applyFill="1" applyBorder="1"/>
    <xf numFmtId="0" fontId="15" fillId="4" borderId="0" xfId="0" applyFont="1" applyFill="1"/>
    <xf numFmtId="0" fontId="16" fillId="4" borderId="0" xfId="0" applyFont="1" applyFill="1"/>
    <xf numFmtId="0" fontId="15" fillId="5" borderId="0" xfId="0" applyFont="1" applyFill="1"/>
    <xf numFmtId="0" fontId="17" fillId="4" borderId="0" xfId="0" applyFont="1" applyFill="1"/>
    <xf numFmtId="0" fontId="18" fillId="4" borderId="0" xfId="0" applyFont="1" applyFill="1"/>
    <xf numFmtId="0" fontId="18" fillId="5" borderId="24" xfId="0" applyFont="1" applyFill="1" applyBorder="1"/>
    <xf numFmtId="0" fontId="18" fillId="4" borderId="0" xfId="0" applyFont="1" applyFill="1" applyBorder="1"/>
    <xf numFmtId="0" fontId="18" fillId="5" borderId="24" xfId="0" applyFont="1" applyFill="1" applyBorder="1" applyAlignment="1">
      <alignment horizontal="center"/>
    </xf>
    <xf numFmtId="0" fontId="18" fillId="6" borderId="24" xfId="0" applyFont="1" applyFill="1" applyBorder="1"/>
    <xf numFmtId="0" fontId="18" fillId="6" borderId="25" xfId="0" applyFont="1" applyFill="1" applyBorder="1" applyAlignment="1"/>
    <xf numFmtId="0" fontId="18" fillId="6" borderId="27" xfId="0" applyFont="1" applyFill="1" applyBorder="1" applyAlignment="1"/>
    <xf numFmtId="0" fontId="18" fillId="6" borderId="25" xfId="0" applyFont="1" applyFill="1" applyBorder="1"/>
    <xf numFmtId="0" fontId="18" fillId="6" borderId="26" xfId="0" applyFont="1" applyFill="1" applyBorder="1"/>
    <xf numFmtId="0" fontId="18" fillId="6" borderId="27" xfId="0" applyFont="1" applyFill="1" applyBorder="1"/>
    <xf numFmtId="0" fontId="19" fillId="6" borderId="24" xfId="0" applyFont="1" applyFill="1" applyBorder="1"/>
    <xf numFmtId="0" fontId="18" fillId="6" borderId="29" xfId="0" applyFont="1" applyFill="1" applyBorder="1"/>
    <xf numFmtId="0" fontId="18" fillId="5" borderId="29" xfId="0" applyFont="1" applyFill="1" applyBorder="1"/>
    <xf numFmtId="0" fontId="18" fillId="6" borderId="30" xfId="0" applyFont="1" applyFill="1" applyBorder="1"/>
    <xf numFmtId="0" fontId="18" fillId="6" borderId="31" xfId="0" applyFont="1" applyFill="1" applyBorder="1"/>
    <xf numFmtId="0" fontId="18" fillId="6" borderId="32" xfId="0" applyFont="1" applyFill="1" applyBorder="1"/>
    <xf numFmtId="0" fontId="18" fillId="6" borderId="23" xfId="0" applyFont="1" applyFill="1" applyBorder="1"/>
    <xf numFmtId="0" fontId="18" fillId="5" borderId="33" xfId="0" applyFont="1" applyFill="1" applyBorder="1"/>
    <xf numFmtId="0" fontId="18" fillId="6" borderId="34" xfId="0" applyFont="1" applyFill="1" applyBorder="1"/>
    <xf numFmtId="0" fontId="18" fillId="5" borderId="35" xfId="0" applyFont="1" applyFill="1" applyBorder="1"/>
    <xf numFmtId="0" fontId="18" fillId="5" borderId="36" xfId="0" applyFont="1" applyFill="1" applyBorder="1"/>
    <xf numFmtId="0" fontId="18" fillId="6" borderId="37" xfId="0" applyFont="1" applyFill="1" applyBorder="1"/>
    <xf numFmtId="0" fontId="12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0" fillId="4" borderId="0" xfId="0" applyFont="1" applyFill="1"/>
    <xf numFmtId="0" fontId="20" fillId="5" borderId="44" xfId="0" applyFont="1" applyFill="1" applyBorder="1"/>
    <xf numFmtId="0" fontId="22" fillId="0" borderId="0" xfId="2"/>
    <xf numFmtId="0" fontId="22" fillId="0" borderId="0" xfId="2" applyAlignment="1">
      <alignment horizontal="center"/>
    </xf>
    <xf numFmtId="0" fontId="22" fillId="7" borderId="0" xfId="2" applyFill="1"/>
    <xf numFmtId="0" fontId="8" fillId="0" borderId="0" xfId="2" applyFont="1" applyAlignment="1">
      <alignment horizontal="center"/>
    </xf>
    <xf numFmtId="0" fontId="8" fillId="0" borderId="0" xfId="2" applyFont="1"/>
    <xf numFmtId="2" fontId="22" fillId="0" borderId="0" xfId="2" applyNumberFormat="1" applyAlignment="1">
      <alignment horizontal="center"/>
    </xf>
    <xf numFmtId="2" fontId="22" fillId="8" borderId="0" xfId="2" applyNumberFormat="1" applyFill="1" applyAlignment="1">
      <alignment horizontal="center"/>
    </xf>
    <xf numFmtId="14" fontId="22" fillId="0" borderId="0" xfId="2" applyNumberFormat="1"/>
    <xf numFmtId="0" fontId="23" fillId="0" borderId="0" xfId="0" applyFont="1"/>
    <xf numFmtId="0" fontId="23" fillId="9" borderId="0" xfId="0" applyFont="1" applyFill="1"/>
    <xf numFmtId="0" fontId="3" fillId="0" borderId="0" xfId="1" applyAlignment="1" applyProtection="1"/>
    <xf numFmtId="49" fontId="0" fillId="0" borderId="24" xfId="0" applyNumberFormat="1" applyBorder="1"/>
    <xf numFmtId="49" fontId="0" fillId="5" borderId="24" xfId="0" applyNumberFormat="1" applyFill="1" applyBorder="1"/>
    <xf numFmtId="0" fontId="0" fillId="0" borderId="0" xfId="2" applyFont="1"/>
    <xf numFmtId="0" fontId="2" fillId="0" borderId="0" xfId="0" applyFont="1"/>
    <xf numFmtId="0" fontId="8" fillId="5" borderId="47" xfId="0" applyFont="1" applyFill="1" applyBorder="1"/>
    <xf numFmtId="14" fontId="0" fillId="5" borderId="50" xfId="0" applyNumberFormat="1" applyFill="1" applyBorder="1"/>
    <xf numFmtId="0" fontId="21" fillId="4" borderId="0" xfId="0" applyFont="1" applyFill="1" applyAlignment="1">
      <alignment horizontal="center"/>
    </xf>
    <xf numFmtId="17" fontId="0" fillId="5" borderId="25" xfId="0" applyNumberForma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Data!$B$8:$J$8</c:f>
              <c:numCache>
                <c:formatCode>@</c:formatCode>
                <c:ptCount val="9"/>
                <c:pt idx="0">
                  <c:v>7.0000000000000007E-2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0.06</c:v>
                </c:pt>
                <c:pt idx="4">
                  <c:v>0.06</c:v>
                </c:pt>
                <c:pt idx="5">
                  <c:v>7.0000000000000007E-2</c:v>
                </c:pt>
                <c:pt idx="6">
                  <c:v>0.06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Data!$B$9:$J$9</c:f>
              <c:numCache>
                <c:formatCode>@</c:formatCode>
                <c:ptCount val="9"/>
                <c:pt idx="0">
                  <c:v>0.12</c:v>
                </c:pt>
                <c:pt idx="1">
                  <c:v>0.1</c:v>
                </c:pt>
                <c:pt idx="2">
                  <c:v>0.12</c:v>
                </c:pt>
                <c:pt idx="3">
                  <c:v>0.12</c:v>
                </c:pt>
                <c:pt idx="4">
                  <c:v>0.12</c:v>
                </c:pt>
                <c:pt idx="5">
                  <c:v>0.11</c:v>
                </c:pt>
                <c:pt idx="6">
                  <c:v>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Data!$B$10:$J$10</c:f>
              <c:numCache>
                <c:formatCode>@</c:formatCode>
                <c:ptCount val="9"/>
                <c:pt idx="0">
                  <c:v>0.11</c:v>
                </c:pt>
                <c:pt idx="1">
                  <c:v>0.12</c:v>
                </c:pt>
                <c:pt idx="2">
                  <c:v>0.13</c:v>
                </c:pt>
                <c:pt idx="3">
                  <c:v>0.12</c:v>
                </c:pt>
                <c:pt idx="4">
                  <c:v>0.1</c:v>
                </c:pt>
                <c:pt idx="5">
                  <c:v>0.14000000000000001</c:v>
                </c:pt>
                <c:pt idx="6">
                  <c:v>0.11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Data!$B$11:$J$11</c:f>
              <c:numCache>
                <c:formatCode>@</c:formatCode>
                <c:ptCount val="9"/>
                <c:pt idx="0">
                  <c:v>0.16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  <c:pt idx="4">
                  <c:v>0.17</c:v>
                </c:pt>
                <c:pt idx="5">
                  <c:v>0.16</c:v>
                </c:pt>
                <c:pt idx="6">
                  <c:v>0.17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Data!$B$12:$J$12</c:f>
              <c:numCache>
                <c:formatCode>@</c:formatCode>
                <c:ptCount val="9"/>
                <c:pt idx="0">
                  <c:v>0.27</c:v>
                </c:pt>
                <c:pt idx="1">
                  <c:v>0.24</c:v>
                </c:pt>
                <c:pt idx="2">
                  <c:v>0.27</c:v>
                </c:pt>
                <c:pt idx="3">
                  <c:v>0.27</c:v>
                </c:pt>
                <c:pt idx="4">
                  <c:v>0.26</c:v>
                </c:pt>
                <c:pt idx="5">
                  <c:v>0.24</c:v>
                </c:pt>
                <c:pt idx="6">
                  <c:v>0.23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Data!$B$13:$J$13</c:f>
              <c:numCache>
                <c:formatCode>@</c:formatCode>
                <c:ptCount val="9"/>
                <c:pt idx="0">
                  <c:v>0.11</c:v>
                </c:pt>
                <c:pt idx="1">
                  <c:v>0.11</c:v>
                </c:pt>
                <c:pt idx="2">
                  <c:v>0.09</c:v>
                </c:pt>
                <c:pt idx="3">
                  <c:v>0.1</c:v>
                </c:pt>
                <c:pt idx="4">
                  <c:v>0.1</c:v>
                </c:pt>
                <c:pt idx="5">
                  <c:v>0.08</c:v>
                </c:pt>
                <c:pt idx="6">
                  <c:v>7.0000000000000007E-2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Data!$B$14:$J$14</c:f>
              <c:numCache>
                <c:formatCode>@</c:formatCode>
                <c:ptCount val="9"/>
                <c:pt idx="0">
                  <c:v>0.28000000000000003</c:v>
                </c:pt>
                <c:pt idx="1">
                  <c:v>0.26</c:v>
                </c:pt>
                <c:pt idx="2">
                  <c:v>0.32</c:v>
                </c:pt>
                <c:pt idx="3">
                  <c:v>0.28999999999999998</c:v>
                </c:pt>
                <c:pt idx="4">
                  <c:v>0.33</c:v>
                </c:pt>
                <c:pt idx="5">
                  <c:v>0.33</c:v>
                </c:pt>
                <c:pt idx="6">
                  <c:v>0.27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Data!$B$15:$J$15</c:f>
              <c:numCache>
                <c:formatCode>@</c:formatCode>
                <c:ptCount val="9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0.06</c:v>
                </c:pt>
                <c:pt idx="4">
                  <c:v>0.05</c:v>
                </c:pt>
                <c:pt idx="5">
                  <c:v>7.0000000000000007E-2</c:v>
                </c:pt>
                <c:pt idx="6">
                  <c:v>0.08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Data!$B$16:$J$16</c:f>
              <c:numCache>
                <c:formatCode>@</c:formatCode>
                <c:ptCount val="9"/>
                <c:pt idx="0">
                  <c:v>0.34</c:v>
                </c:pt>
                <c:pt idx="1">
                  <c:v>0.36</c:v>
                </c:pt>
                <c:pt idx="2">
                  <c:v>0.28000000000000003</c:v>
                </c:pt>
                <c:pt idx="3">
                  <c:v>0.33</c:v>
                </c:pt>
                <c:pt idx="4">
                  <c:v>0.32</c:v>
                </c:pt>
                <c:pt idx="5">
                  <c:v>0.33</c:v>
                </c:pt>
                <c:pt idx="6">
                  <c:v>0.33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Data!$B$17:$J$17</c:f>
              <c:numCache>
                <c:formatCode>@</c:formatCode>
                <c:ptCount val="9"/>
                <c:pt idx="0">
                  <c:v>0.15</c:v>
                </c:pt>
                <c:pt idx="1">
                  <c:v>0.14000000000000001</c:v>
                </c:pt>
                <c:pt idx="2">
                  <c:v>0.12</c:v>
                </c:pt>
                <c:pt idx="3">
                  <c:v>0.13</c:v>
                </c:pt>
                <c:pt idx="4">
                  <c:v>0.16</c:v>
                </c:pt>
                <c:pt idx="5">
                  <c:v>0.14000000000000001</c:v>
                </c:pt>
                <c:pt idx="6">
                  <c:v>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Data!$B$18:$J$18</c:f>
              <c:numCache>
                <c:formatCode>@</c:formatCode>
                <c:ptCount val="9"/>
                <c:pt idx="0">
                  <c:v>0.12</c:v>
                </c:pt>
                <c:pt idx="1">
                  <c:v>0.17</c:v>
                </c:pt>
                <c:pt idx="2">
                  <c:v>0.15</c:v>
                </c:pt>
                <c:pt idx="3">
                  <c:v>0.12</c:v>
                </c:pt>
                <c:pt idx="4">
                  <c:v>0.1</c:v>
                </c:pt>
                <c:pt idx="5">
                  <c:v>0.12</c:v>
                </c:pt>
                <c:pt idx="6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Data!$B$19:$J$19</c:f>
              <c:numCache>
                <c:formatCode>@</c:formatCode>
                <c:ptCount val="9"/>
                <c:pt idx="0">
                  <c:v>0.18</c:v>
                </c:pt>
                <c:pt idx="1">
                  <c:v>0.19</c:v>
                </c:pt>
                <c:pt idx="2">
                  <c:v>0.2</c:v>
                </c:pt>
                <c:pt idx="3">
                  <c:v>0.22</c:v>
                </c:pt>
                <c:pt idx="4">
                  <c:v>0.2</c:v>
                </c:pt>
                <c:pt idx="5">
                  <c:v>0.21</c:v>
                </c:pt>
                <c:pt idx="6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Data!$B$20:$J$20</c:f>
              <c:numCache>
                <c:formatCode>@</c:formatCode>
                <c:ptCount val="9"/>
                <c:pt idx="0">
                  <c:v>0.2</c:v>
                </c:pt>
                <c:pt idx="1">
                  <c:v>0.16</c:v>
                </c:pt>
                <c:pt idx="2">
                  <c:v>0.17</c:v>
                </c:pt>
                <c:pt idx="3">
                  <c:v>0.16</c:v>
                </c:pt>
                <c:pt idx="4">
                  <c:v>0.17</c:v>
                </c:pt>
                <c:pt idx="5">
                  <c:v>0.17</c:v>
                </c:pt>
                <c:pt idx="6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Data!$B$21:$J$21</c:f>
              <c:numCache>
                <c:formatCode>@</c:formatCode>
                <c:ptCount val="9"/>
                <c:pt idx="0">
                  <c:v>0.11</c:v>
                </c:pt>
                <c:pt idx="1">
                  <c:v>0.12</c:v>
                </c:pt>
                <c:pt idx="2">
                  <c:v>0.11</c:v>
                </c:pt>
                <c:pt idx="3">
                  <c:v>0.1</c:v>
                </c:pt>
                <c:pt idx="4">
                  <c:v>0.1</c:v>
                </c:pt>
                <c:pt idx="5">
                  <c:v>0.12</c:v>
                </c:pt>
                <c:pt idx="6">
                  <c:v>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Data!$B$22:$J$22</c:f>
              <c:numCache>
                <c:formatCode>@</c:formatCode>
                <c:ptCount val="9"/>
                <c:pt idx="0">
                  <c:v>0.11</c:v>
                </c:pt>
                <c:pt idx="1">
                  <c:v>0.11</c:v>
                </c:pt>
                <c:pt idx="2">
                  <c:v>0.13</c:v>
                </c:pt>
                <c:pt idx="3">
                  <c:v>0.13</c:v>
                </c:pt>
                <c:pt idx="4">
                  <c:v>0.11</c:v>
                </c:pt>
                <c:pt idx="5">
                  <c:v>0.13</c:v>
                </c:pt>
                <c:pt idx="6">
                  <c:v>0.13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Data!$B$23:$J$23</c:f>
              <c:numCache>
                <c:formatCode>@</c:formatCode>
                <c:ptCount val="9"/>
                <c:pt idx="0">
                  <c:v>0.09</c:v>
                </c:pt>
                <c:pt idx="1">
                  <c:v>0.1</c:v>
                </c:pt>
                <c:pt idx="2">
                  <c:v>0.11</c:v>
                </c:pt>
                <c:pt idx="3">
                  <c:v>0.1</c:v>
                </c:pt>
                <c:pt idx="4">
                  <c:v>0.08</c:v>
                </c:pt>
                <c:pt idx="5">
                  <c:v>0.1</c:v>
                </c:pt>
                <c:pt idx="6">
                  <c:v>0.09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Data!$B$24:$J$24</c:f>
              <c:numCache>
                <c:formatCode>@</c:formatCode>
                <c:ptCount val="9"/>
                <c:pt idx="0">
                  <c:v>0.19</c:v>
                </c:pt>
                <c:pt idx="1">
                  <c:v>0.23</c:v>
                </c:pt>
                <c:pt idx="2">
                  <c:v>0.18</c:v>
                </c:pt>
                <c:pt idx="3">
                  <c:v>0.17</c:v>
                </c:pt>
                <c:pt idx="4">
                  <c:v>0.23</c:v>
                </c:pt>
                <c:pt idx="5">
                  <c:v>0.18</c:v>
                </c:pt>
                <c:pt idx="6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Data!$B$25:$J$25</c:f>
              <c:numCache>
                <c:formatCode>@</c:formatCode>
                <c:ptCount val="9"/>
                <c:pt idx="0">
                  <c:v>0.12</c:v>
                </c:pt>
                <c:pt idx="1">
                  <c:v>0.13</c:v>
                </c:pt>
                <c:pt idx="2">
                  <c:v>0.13</c:v>
                </c:pt>
                <c:pt idx="3">
                  <c:v>0.11</c:v>
                </c:pt>
                <c:pt idx="4">
                  <c:v>0.13</c:v>
                </c:pt>
                <c:pt idx="5">
                  <c:v>0.12</c:v>
                </c:pt>
                <c:pt idx="6">
                  <c:v>0.12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Data!$B$26:$J$26</c:f>
              <c:numCache>
                <c:formatCode>@</c:formatCode>
                <c:ptCount val="9"/>
                <c:pt idx="0">
                  <c:v>0.13</c:v>
                </c:pt>
                <c:pt idx="1">
                  <c:v>0.1</c:v>
                </c:pt>
                <c:pt idx="2">
                  <c:v>0.12</c:v>
                </c:pt>
                <c:pt idx="3">
                  <c:v>0.1</c:v>
                </c:pt>
                <c:pt idx="4">
                  <c:v>0.12</c:v>
                </c:pt>
                <c:pt idx="5">
                  <c:v>0.11</c:v>
                </c:pt>
                <c:pt idx="6">
                  <c:v>0.11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Data!$B$27:$J$27</c:f>
              <c:numCache>
                <c:formatCode>@</c:formatCode>
                <c:ptCount val="9"/>
                <c:pt idx="0">
                  <c:v>0.12</c:v>
                </c:pt>
                <c:pt idx="1">
                  <c:v>0.14000000000000001</c:v>
                </c:pt>
                <c:pt idx="2">
                  <c:v>0.13</c:v>
                </c:pt>
                <c:pt idx="3">
                  <c:v>0.12</c:v>
                </c:pt>
                <c:pt idx="4">
                  <c:v>0.14000000000000001</c:v>
                </c:pt>
                <c:pt idx="5">
                  <c:v>0.14000000000000001</c:v>
                </c:pt>
                <c:pt idx="6">
                  <c:v>0.14000000000000001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0.4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2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71.428571428571431</c:v>
                </c:pt>
                <c:pt idx="2">
                  <c:v>100</c:v>
                </c:pt>
                <c:pt idx="3">
                  <c:v>85.714285714285694</c:v>
                </c:pt>
                <c:pt idx="4">
                  <c:v>85.714285714285694</c:v>
                </c:pt>
                <c:pt idx="5">
                  <c:v>100</c:v>
                </c:pt>
                <c:pt idx="6">
                  <c:v>85.714285714285694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83.333333333333343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91.666666666666671</c:v>
                </c:pt>
                <c:pt idx="6">
                  <c:v>108.33333333333334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109.09090909090908</c:v>
                </c:pt>
                <c:pt idx="2">
                  <c:v>118.18181818181819</c:v>
                </c:pt>
                <c:pt idx="3">
                  <c:v>109.09090909090908</c:v>
                </c:pt>
                <c:pt idx="4">
                  <c:v>90.909090909090921</c:v>
                </c:pt>
                <c:pt idx="5">
                  <c:v>127.27272727272729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106.25</c:v>
                </c:pt>
                <c:pt idx="2">
                  <c:v>106.25</c:v>
                </c:pt>
                <c:pt idx="3">
                  <c:v>106.25</c:v>
                </c:pt>
                <c:pt idx="4">
                  <c:v>106.25</c:v>
                </c:pt>
                <c:pt idx="5">
                  <c:v>100</c:v>
                </c:pt>
                <c:pt idx="6">
                  <c:v>106.25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96.296296296296291</c:v>
                </c:pt>
                <c:pt idx="5">
                  <c:v>88.888888888888886</c:v>
                </c:pt>
                <c:pt idx="6">
                  <c:v>85.18518518518519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81.818181818181813</c:v>
                </c:pt>
                <c:pt idx="3">
                  <c:v>90.909090909090921</c:v>
                </c:pt>
                <c:pt idx="4">
                  <c:v>90.909090909090921</c:v>
                </c:pt>
                <c:pt idx="5">
                  <c:v>72.727272727272734</c:v>
                </c:pt>
                <c:pt idx="6">
                  <c:v>63.636363636363647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92.857142857142847</c:v>
                </c:pt>
                <c:pt idx="2">
                  <c:v>114.28571428571428</c:v>
                </c:pt>
                <c:pt idx="3">
                  <c:v>103.57142857142856</c:v>
                </c:pt>
                <c:pt idx="4">
                  <c:v>117.85714285714286</c:v>
                </c:pt>
                <c:pt idx="5">
                  <c:v>117.85714285714286</c:v>
                </c:pt>
                <c:pt idx="6">
                  <c:v>96.428571428571431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85.714285714285694</c:v>
                </c:pt>
                <c:pt idx="4">
                  <c:v>71.428571428571431</c:v>
                </c:pt>
                <c:pt idx="5">
                  <c:v>100</c:v>
                </c:pt>
                <c:pt idx="6">
                  <c:v>114.28571428571428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105.88235294117645</c:v>
                </c:pt>
                <c:pt idx="2">
                  <c:v>82.352941176470594</c:v>
                </c:pt>
                <c:pt idx="3">
                  <c:v>97.058823529411768</c:v>
                </c:pt>
                <c:pt idx="4">
                  <c:v>94.117647058823522</c:v>
                </c:pt>
                <c:pt idx="5">
                  <c:v>97.058823529411768</c:v>
                </c:pt>
                <c:pt idx="6">
                  <c:v>97.058823529411768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93.333333333333343</c:v>
                </c:pt>
                <c:pt idx="2">
                  <c:v>80</c:v>
                </c:pt>
                <c:pt idx="3">
                  <c:v>86.666666666666671</c:v>
                </c:pt>
                <c:pt idx="4">
                  <c:v>106.66666666666667</c:v>
                </c:pt>
                <c:pt idx="5">
                  <c:v>93.333333333333343</c:v>
                </c:pt>
                <c:pt idx="6">
                  <c:v>86.666666666666671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141.66666666666669</c:v>
                </c:pt>
                <c:pt idx="2">
                  <c:v>125</c:v>
                </c:pt>
                <c:pt idx="3">
                  <c:v>100</c:v>
                </c:pt>
                <c:pt idx="4">
                  <c:v>83.333333333333343</c:v>
                </c:pt>
                <c:pt idx="5">
                  <c:v>100</c:v>
                </c:pt>
                <c:pt idx="6">
                  <c:v>125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105.55555555555556</c:v>
                </c:pt>
                <c:pt idx="2">
                  <c:v>111.11111111111111</c:v>
                </c:pt>
                <c:pt idx="3">
                  <c:v>122.22222222222223</c:v>
                </c:pt>
                <c:pt idx="4">
                  <c:v>111.11111111111111</c:v>
                </c:pt>
                <c:pt idx="5">
                  <c:v>116.66666666666667</c:v>
                </c:pt>
                <c:pt idx="6">
                  <c:v>111.11111111111111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80</c:v>
                </c:pt>
                <c:pt idx="2">
                  <c:v>85</c:v>
                </c:pt>
                <c:pt idx="3">
                  <c:v>80</c:v>
                </c:pt>
                <c:pt idx="4">
                  <c:v>85</c:v>
                </c:pt>
                <c:pt idx="5">
                  <c:v>85</c:v>
                </c:pt>
                <c:pt idx="6">
                  <c:v>74.999999999999986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109.09090909090908</c:v>
                </c:pt>
                <c:pt idx="2">
                  <c:v>100</c:v>
                </c:pt>
                <c:pt idx="3">
                  <c:v>90.909090909090921</c:v>
                </c:pt>
                <c:pt idx="4">
                  <c:v>90.909090909090921</c:v>
                </c:pt>
                <c:pt idx="5">
                  <c:v>109.09090909090908</c:v>
                </c:pt>
                <c:pt idx="6">
                  <c:v>90.909090909090921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118.18181818181819</c:v>
                </c:pt>
                <c:pt idx="3">
                  <c:v>118.18181818181819</c:v>
                </c:pt>
                <c:pt idx="4">
                  <c:v>100</c:v>
                </c:pt>
                <c:pt idx="5">
                  <c:v>118.18181818181819</c:v>
                </c:pt>
                <c:pt idx="6">
                  <c:v>118.18181818181819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111.11111111111111</c:v>
                </c:pt>
                <c:pt idx="2">
                  <c:v>122.22222222222223</c:v>
                </c:pt>
                <c:pt idx="3">
                  <c:v>111.11111111111111</c:v>
                </c:pt>
                <c:pt idx="4">
                  <c:v>88.8888888888889</c:v>
                </c:pt>
                <c:pt idx="5">
                  <c:v>111.11111111111111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121.05263157894737</c:v>
                </c:pt>
                <c:pt idx="2">
                  <c:v>94.73684210526315</c:v>
                </c:pt>
                <c:pt idx="3">
                  <c:v>89.473684210526315</c:v>
                </c:pt>
                <c:pt idx="4">
                  <c:v>121.05263157894737</c:v>
                </c:pt>
                <c:pt idx="5">
                  <c:v>94.73684210526315</c:v>
                </c:pt>
                <c:pt idx="6">
                  <c:v>105.26315789473684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108.33333333333334</c:v>
                </c:pt>
                <c:pt idx="2">
                  <c:v>108.33333333333334</c:v>
                </c:pt>
                <c:pt idx="3">
                  <c:v>91.666666666666671</c:v>
                </c:pt>
                <c:pt idx="4">
                  <c:v>108.33333333333334</c:v>
                </c:pt>
                <c:pt idx="5">
                  <c:v>100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76.923076923076934</c:v>
                </c:pt>
                <c:pt idx="2">
                  <c:v>92.307692307692307</c:v>
                </c:pt>
                <c:pt idx="3">
                  <c:v>76.923076923076934</c:v>
                </c:pt>
                <c:pt idx="4">
                  <c:v>92.307692307692307</c:v>
                </c:pt>
                <c:pt idx="5">
                  <c:v>84.615384615384613</c:v>
                </c:pt>
                <c:pt idx="6">
                  <c:v>84.615384615384613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116.66666666666667</c:v>
                </c:pt>
                <c:pt idx="2">
                  <c:v>108.33333333333334</c:v>
                </c:pt>
                <c:pt idx="3">
                  <c:v>100</c:v>
                </c:pt>
                <c:pt idx="4">
                  <c:v>116.66666666666667</c:v>
                </c:pt>
                <c:pt idx="5">
                  <c:v>116.66666666666667</c:v>
                </c:pt>
                <c:pt idx="6">
                  <c:v>116.66666666666667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6.6211246616350641</c:v>
                  </c:pt>
                  <c:pt idx="2">
                    <c:v>5.26537485225181</c:v>
                  </c:pt>
                  <c:pt idx="3">
                    <c:v>4.6989669243334209</c:v>
                  </c:pt>
                  <c:pt idx="4">
                    <c:v>5.0405410900103425</c:v>
                  </c:pt>
                  <c:pt idx="5">
                    <c:v>5.3244962874725132</c:v>
                  </c:pt>
                  <c:pt idx="6">
                    <c:v>5.978324544105317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6.6211246616350641</c:v>
                  </c:pt>
                  <c:pt idx="2">
                    <c:v>5.26537485225181</c:v>
                  </c:pt>
                  <c:pt idx="3">
                    <c:v>4.6989669243334209</c:v>
                  </c:pt>
                  <c:pt idx="4">
                    <c:v>5.0405410900103425</c:v>
                  </c:pt>
                  <c:pt idx="5">
                    <c:v>5.3244962874725132</c:v>
                  </c:pt>
                  <c:pt idx="6">
                    <c:v>5.978324544105317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101.71450494267017</c:v>
                </c:pt>
                <c:pt idx="2">
                  <c:v>102.40575040284793</c:v>
                </c:pt>
                <c:pt idx="3">
                  <c:v>97.273158021029531</c:v>
                </c:pt>
                <c:pt idx="4">
                  <c:v>97.887576998451621</c:v>
                </c:pt>
                <c:pt idx="5">
                  <c:v>101.24371268566316</c:v>
                </c:pt>
                <c:pt idx="6">
                  <c:v>98.515308657917018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83.23</c:v>
                </c:pt>
                <c:pt idx="1">
                  <c:v>83.23</c:v>
                </c:pt>
                <c:pt idx="2">
                  <c:v>83.23</c:v>
                </c:pt>
                <c:pt idx="3">
                  <c:v>83.23</c:v>
                </c:pt>
                <c:pt idx="4">
                  <c:v>83.23</c:v>
                </c:pt>
                <c:pt idx="5">
                  <c:v>83.23</c:v>
                </c:pt>
                <c:pt idx="6">
                  <c:v>83.23</c:v>
                </c:pt>
                <c:pt idx="7">
                  <c:v>83.23</c:v>
                </c:pt>
                <c:pt idx="8">
                  <c:v>83.23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116.77</c:v>
                </c:pt>
                <c:pt idx="1">
                  <c:v>116.77</c:v>
                </c:pt>
                <c:pt idx="2">
                  <c:v>116.77</c:v>
                </c:pt>
                <c:pt idx="3">
                  <c:v>116.77</c:v>
                </c:pt>
                <c:pt idx="4">
                  <c:v>116.77</c:v>
                </c:pt>
                <c:pt idx="5">
                  <c:v>116.77</c:v>
                </c:pt>
                <c:pt idx="6">
                  <c:v>116.77</c:v>
                </c:pt>
                <c:pt idx="7">
                  <c:v>116.77</c:v>
                </c:pt>
                <c:pt idx="8">
                  <c:v>116.77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70.849999999999994</c:v>
                </c:pt>
                <c:pt idx="1">
                  <c:v>70.849999999999994</c:v>
                </c:pt>
                <c:pt idx="2">
                  <c:v>70.849999999999994</c:v>
                </c:pt>
                <c:pt idx="3">
                  <c:v>70.849999999999994</c:v>
                </c:pt>
                <c:pt idx="4">
                  <c:v>70.849999999999994</c:v>
                </c:pt>
                <c:pt idx="5">
                  <c:v>70.849999999999994</c:v>
                </c:pt>
                <c:pt idx="6">
                  <c:v>70.849999999999994</c:v>
                </c:pt>
                <c:pt idx="7">
                  <c:v>70.849999999999994</c:v>
                </c:pt>
                <c:pt idx="8">
                  <c:v>70.849999999999994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129.15</c:v>
                </c:pt>
                <c:pt idx="1">
                  <c:v>129.15</c:v>
                </c:pt>
                <c:pt idx="2">
                  <c:v>129.15</c:v>
                </c:pt>
                <c:pt idx="3">
                  <c:v>129.15</c:v>
                </c:pt>
                <c:pt idx="4">
                  <c:v>129.15</c:v>
                </c:pt>
                <c:pt idx="5">
                  <c:v>129.15</c:v>
                </c:pt>
                <c:pt idx="6">
                  <c:v>129.15</c:v>
                </c:pt>
                <c:pt idx="7">
                  <c:v>129.15</c:v>
                </c:pt>
                <c:pt idx="8">
                  <c:v>129.15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7</xdr:col>
      <xdr:colOff>675474</xdr:colOff>
      <xdr:row>19</xdr:row>
      <xdr:rowOff>37869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"/>
          <a:ext cx="6409524" cy="181904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22</xdr:row>
      <xdr:rowOff>152400</xdr:rowOff>
    </xdr:from>
    <xdr:to>
      <xdr:col>11</xdr:col>
      <xdr:colOff>552133</xdr:colOff>
      <xdr:row>59</xdr:row>
      <xdr:rowOff>153412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971925"/>
          <a:ext cx="9315133" cy="5992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iologicalvariation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K15" sqref="K15"/>
    </sheetView>
  </sheetViews>
  <sheetFormatPr baseColWidth="10" defaultColWidth="11.42578125" defaultRowHeight="12.75" x14ac:dyDescent="0.2"/>
  <cols>
    <col min="1" max="2" width="11.42578125" style="67"/>
    <col min="3" max="3" width="31.42578125" style="67" bestFit="1" customWidth="1"/>
    <col min="4" max="16384" width="11.42578125" style="67"/>
  </cols>
  <sheetData>
    <row r="3" spans="3:9" ht="57" customHeight="1" x14ac:dyDescent="0.6">
      <c r="C3" s="125" t="s">
        <v>44</v>
      </c>
      <c r="D3" s="125"/>
      <c r="E3" s="125"/>
      <c r="F3" s="125"/>
      <c r="G3" s="125"/>
      <c r="H3" s="125"/>
      <c r="I3" s="125"/>
    </row>
    <row r="5" spans="3:9" ht="34.5" x14ac:dyDescent="0.45">
      <c r="C5" s="68" t="s">
        <v>45</v>
      </c>
      <c r="D5" s="68" t="s">
        <v>52</v>
      </c>
    </row>
    <row r="8" spans="3:9" ht="25.5" customHeight="1" x14ac:dyDescent="0.3">
      <c r="C8" s="69" t="s">
        <v>46</v>
      </c>
      <c r="D8" s="136" t="s">
        <v>88</v>
      </c>
      <c r="E8" s="127"/>
      <c r="F8" s="127"/>
      <c r="G8" s="127"/>
      <c r="H8" s="127"/>
      <c r="I8" s="128"/>
    </row>
    <row r="9" spans="3:9" ht="26.25" customHeight="1" x14ac:dyDescent="0.3">
      <c r="C9" s="69" t="s">
        <v>47</v>
      </c>
      <c r="D9" s="126" t="s">
        <v>83</v>
      </c>
      <c r="E9" s="127"/>
      <c r="F9" s="127"/>
      <c r="G9" s="127"/>
      <c r="H9" s="127"/>
      <c r="I9" s="128"/>
    </row>
    <row r="10" spans="3:9" ht="20.25" x14ac:dyDescent="0.3">
      <c r="C10" s="69" t="s">
        <v>48</v>
      </c>
      <c r="D10" s="129" t="s">
        <v>91</v>
      </c>
      <c r="E10" s="130"/>
      <c r="F10" s="130"/>
      <c r="G10" s="130"/>
      <c r="H10" s="130"/>
      <c r="I10" s="131"/>
    </row>
    <row r="11" spans="3:9" x14ac:dyDescent="0.2">
      <c r="C11" s="70" t="s">
        <v>49</v>
      </c>
      <c r="D11" s="132"/>
      <c r="E11" s="133"/>
      <c r="F11" s="133"/>
      <c r="G11" s="133"/>
      <c r="H11" s="133"/>
      <c r="I11" s="134"/>
    </row>
    <row r="12" spans="3:9" ht="25.5" customHeight="1" x14ac:dyDescent="0.3">
      <c r="C12" s="69" t="s">
        <v>50</v>
      </c>
      <c r="D12" s="135" t="s">
        <v>97</v>
      </c>
      <c r="E12" s="127"/>
      <c r="F12" s="127"/>
      <c r="G12" s="127"/>
      <c r="H12" s="127"/>
      <c r="I12" s="128"/>
    </row>
    <row r="13" spans="3:9" ht="24.75" customHeight="1" x14ac:dyDescent="0.3">
      <c r="C13" s="69" t="s">
        <v>51</v>
      </c>
      <c r="D13" s="136" t="s">
        <v>79</v>
      </c>
      <c r="E13" s="127"/>
      <c r="F13" s="127"/>
      <c r="G13" s="127"/>
      <c r="H13" s="127"/>
      <c r="I13" s="128"/>
    </row>
  </sheetData>
  <mergeCells count="6">
    <mergeCell ref="C3:I3"/>
    <mergeCell ref="D9:I9"/>
    <mergeCell ref="D10:I11"/>
    <mergeCell ref="D12:I12"/>
    <mergeCell ref="D13:I13"/>
    <mergeCell ref="D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="85" zoomScaleNormal="85" workbookViewId="0">
      <selection activeCell="A11" sqref="A11"/>
    </sheetView>
  </sheetViews>
  <sheetFormatPr baseColWidth="10" defaultColWidth="11.42578125" defaultRowHeight="12.75" x14ac:dyDescent="0.2"/>
  <cols>
    <col min="1" max="1" width="57.42578125" style="72" customWidth="1"/>
    <col min="2" max="2" width="20.28515625" style="72" customWidth="1"/>
    <col min="3" max="3" width="13" style="72" customWidth="1"/>
    <col min="4" max="4" width="13.28515625" style="72" customWidth="1"/>
    <col min="5" max="5" width="13.42578125" style="72" customWidth="1"/>
    <col min="6" max="6" width="13.5703125" style="72" customWidth="1"/>
    <col min="7" max="9" width="13.7109375" style="72" bestFit="1" customWidth="1"/>
    <col min="10" max="16384" width="11.42578125" style="72"/>
  </cols>
  <sheetData>
    <row r="1" spans="1:9" ht="20.25" x14ac:dyDescent="0.3">
      <c r="A1" s="71" t="s">
        <v>42</v>
      </c>
      <c r="B1" s="71"/>
      <c r="C1" s="71"/>
      <c r="D1" s="71"/>
      <c r="E1" s="71"/>
      <c r="F1" s="71"/>
      <c r="G1" s="71"/>
      <c r="H1" s="71"/>
      <c r="I1" s="71"/>
    </row>
    <row r="2" spans="1:9" ht="20.25" x14ac:dyDescent="0.3">
      <c r="A2" s="73" t="s">
        <v>98</v>
      </c>
      <c r="B2" s="73"/>
      <c r="C2" s="73"/>
      <c r="D2" s="73"/>
      <c r="E2" s="73"/>
      <c r="F2" s="73"/>
      <c r="G2" s="71"/>
      <c r="H2" s="71"/>
      <c r="I2" s="71"/>
    </row>
    <row r="3" spans="1:9" ht="20.25" x14ac:dyDescent="0.3">
      <c r="A3" s="71" t="s">
        <v>53</v>
      </c>
      <c r="B3" s="74"/>
      <c r="C3" s="71"/>
      <c r="D3" s="71"/>
      <c r="E3" s="71"/>
      <c r="F3" s="71"/>
      <c r="G3" s="71"/>
      <c r="H3" s="71"/>
      <c r="I3" s="71"/>
    </row>
    <row r="4" spans="1:9" ht="15" x14ac:dyDescent="0.2">
      <c r="A4" s="75" t="s">
        <v>40</v>
      </c>
      <c r="B4" s="75"/>
      <c r="C4" s="75"/>
      <c r="D4" s="75"/>
      <c r="E4" s="75"/>
      <c r="F4" s="75"/>
      <c r="G4" s="75"/>
      <c r="H4" s="75"/>
      <c r="I4" s="75"/>
    </row>
    <row r="5" spans="1:9" ht="15" x14ac:dyDescent="0.2">
      <c r="A5" s="76" t="s">
        <v>80</v>
      </c>
      <c r="B5" s="77"/>
      <c r="C5" s="77"/>
      <c r="D5" s="77"/>
      <c r="E5" s="77"/>
      <c r="F5" s="77"/>
      <c r="G5" s="77"/>
      <c r="H5" s="77"/>
      <c r="I5" s="77"/>
    </row>
    <row r="6" spans="1:9" ht="15" x14ac:dyDescent="0.2">
      <c r="A6" s="75"/>
      <c r="B6" s="77"/>
      <c r="C6" s="77"/>
      <c r="D6" s="75"/>
      <c r="E6" s="75"/>
      <c r="F6" s="75"/>
      <c r="G6" s="75"/>
      <c r="H6" s="75"/>
      <c r="I6" s="75"/>
    </row>
    <row r="7" spans="1:9" ht="15" x14ac:dyDescent="0.2">
      <c r="A7" s="75" t="s">
        <v>41</v>
      </c>
      <c r="B7" s="77"/>
      <c r="C7" s="77"/>
      <c r="D7" s="77"/>
      <c r="E7" s="77"/>
      <c r="F7" s="77"/>
      <c r="G7" s="77"/>
      <c r="H7" s="77"/>
      <c r="I7" s="77"/>
    </row>
    <row r="8" spans="1:9" ht="15" x14ac:dyDescent="0.2">
      <c r="A8" s="76" t="s">
        <v>81</v>
      </c>
      <c r="B8" s="77"/>
      <c r="C8" s="77"/>
      <c r="D8" s="77"/>
      <c r="E8" s="77"/>
      <c r="F8" s="77"/>
      <c r="G8" s="77"/>
      <c r="H8" s="77"/>
      <c r="I8" s="77"/>
    </row>
    <row r="9" spans="1:9" ht="15" x14ac:dyDescent="0.2">
      <c r="A9" s="75"/>
      <c r="B9" s="77"/>
      <c r="C9" s="77"/>
      <c r="D9" s="77"/>
      <c r="E9" s="75"/>
      <c r="F9" s="75"/>
      <c r="G9" s="75"/>
      <c r="H9" s="75"/>
      <c r="I9" s="75"/>
    </row>
    <row r="10" spans="1:9" ht="15" x14ac:dyDescent="0.2">
      <c r="A10" s="75" t="s">
        <v>43</v>
      </c>
      <c r="B10" s="77"/>
      <c r="C10" s="77"/>
      <c r="D10" s="77"/>
      <c r="E10" s="77"/>
      <c r="F10" s="77"/>
      <c r="G10" s="77"/>
      <c r="H10" s="77"/>
      <c r="I10" s="77"/>
    </row>
    <row r="11" spans="1:9" ht="15" x14ac:dyDescent="0.2">
      <c r="A11" s="76" t="s">
        <v>100</v>
      </c>
      <c r="B11" s="77"/>
      <c r="C11" s="77"/>
      <c r="D11" s="77"/>
      <c r="E11" s="77"/>
      <c r="F11" s="77"/>
      <c r="G11" s="77"/>
      <c r="H11" s="77"/>
      <c r="I11" s="77"/>
    </row>
    <row r="12" spans="1:9" ht="15" x14ac:dyDescent="0.2">
      <c r="A12" s="75"/>
      <c r="B12" s="75"/>
      <c r="C12" s="75"/>
      <c r="D12" s="75"/>
      <c r="E12" s="75"/>
      <c r="F12" s="75"/>
      <c r="G12" s="75"/>
      <c r="H12" s="75"/>
      <c r="I12" s="75"/>
    </row>
    <row r="13" spans="1:9" ht="15" x14ac:dyDescent="0.2">
      <c r="A13" s="75" t="s">
        <v>34</v>
      </c>
      <c r="B13" s="75"/>
      <c r="C13" s="75"/>
      <c r="D13" s="75"/>
      <c r="E13" s="75"/>
      <c r="F13" s="75"/>
      <c r="G13" s="75"/>
      <c r="H13" s="75"/>
      <c r="I13" s="75"/>
    </row>
    <row r="14" spans="1:9" ht="15" x14ac:dyDescent="0.2">
      <c r="A14" s="78" t="s">
        <v>82</v>
      </c>
      <c r="B14" s="79" t="s">
        <v>31</v>
      </c>
      <c r="C14" s="79"/>
      <c r="D14" s="79"/>
      <c r="E14" s="75"/>
      <c r="F14" s="75"/>
      <c r="G14" s="75"/>
      <c r="H14" s="75"/>
      <c r="I14" s="75"/>
    </row>
    <row r="15" spans="1:9" ht="15" x14ac:dyDescent="0.2">
      <c r="A15" s="78"/>
      <c r="B15" s="79" t="s">
        <v>33</v>
      </c>
      <c r="C15" s="80"/>
      <c r="D15" s="81"/>
      <c r="E15" s="75"/>
      <c r="F15" s="75"/>
      <c r="G15" s="77"/>
      <c r="H15" s="77"/>
      <c r="I15" s="77"/>
    </row>
    <row r="16" spans="1:9" ht="15" x14ac:dyDescent="0.2">
      <c r="A16" s="78"/>
      <c r="B16" s="82" t="s">
        <v>32</v>
      </c>
      <c r="C16" s="83"/>
      <c r="D16" s="84"/>
      <c r="E16" s="75"/>
      <c r="F16" s="75"/>
      <c r="G16" s="75"/>
      <c r="H16" s="75"/>
      <c r="I16" s="75"/>
    </row>
    <row r="17" spans="1:9" ht="15" x14ac:dyDescent="0.2">
      <c r="A17" s="75"/>
      <c r="B17" s="75"/>
      <c r="C17" s="75"/>
      <c r="D17" s="75"/>
      <c r="E17" s="75"/>
      <c r="F17" s="75"/>
      <c r="G17" s="75"/>
      <c r="H17" s="75"/>
      <c r="I17" s="75"/>
    </row>
    <row r="18" spans="1:9" ht="15" x14ac:dyDescent="0.2">
      <c r="A18" s="75" t="s">
        <v>36</v>
      </c>
      <c r="B18" s="75"/>
      <c r="C18" s="75"/>
      <c r="D18" s="75"/>
      <c r="E18" s="75"/>
      <c r="F18" s="75"/>
      <c r="G18" s="75"/>
      <c r="H18" s="75"/>
      <c r="I18" s="75"/>
    </row>
    <row r="19" spans="1:9" ht="15" x14ac:dyDescent="0.2">
      <c r="A19" s="78"/>
      <c r="B19" s="79" t="s">
        <v>35</v>
      </c>
      <c r="C19" s="75"/>
      <c r="D19" s="75"/>
      <c r="E19" s="75"/>
      <c r="F19" s="75"/>
      <c r="G19" s="75"/>
      <c r="H19" s="75"/>
      <c r="I19" s="75"/>
    </row>
    <row r="20" spans="1:9" ht="15" x14ac:dyDescent="0.2">
      <c r="A20" s="78"/>
      <c r="B20" s="79" t="s">
        <v>38</v>
      </c>
      <c r="C20" s="75"/>
      <c r="D20" s="75"/>
      <c r="E20" s="75"/>
      <c r="F20" s="75"/>
      <c r="G20" s="75"/>
      <c r="H20" s="75"/>
      <c r="I20" s="75"/>
    </row>
    <row r="21" spans="1:9" ht="15" x14ac:dyDescent="0.2">
      <c r="A21" s="78"/>
      <c r="B21" s="79" t="s">
        <v>37</v>
      </c>
      <c r="C21" s="75"/>
      <c r="D21" s="75"/>
      <c r="E21" s="75"/>
      <c r="F21" s="75"/>
      <c r="G21" s="75"/>
      <c r="H21" s="75"/>
      <c r="I21" s="75"/>
    </row>
    <row r="22" spans="1:9" ht="15" x14ac:dyDescent="0.2">
      <c r="A22" s="78" t="s">
        <v>89</v>
      </c>
      <c r="B22" s="79" t="s">
        <v>39</v>
      </c>
      <c r="C22" s="75"/>
      <c r="D22" s="75"/>
      <c r="E22" s="75"/>
      <c r="F22" s="75"/>
      <c r="G22" s="75"/>
      <c r="H22" s="75"/>
      <c r="I22" s="75"/>
    </row>
    <row r="23" spans="1:9" ht="15" x14ac:dyDescent="0.2">
      <c r="A23" s="78" t="s">
        <v>90</v>
      </c>
      <c r="C23" s="75"/>
      <c r="D23" s="75"/>
      <c r="E23" s="75"/>
      <c r="F23" s="75"/>
      <c r="G23" s="75"/>
      <c r="H23" s="75"/>
      <c r="I23" s="75"/>
    </row>
    <row r="24" spans="1:9" ht="15" x14ac:dyDescent="0.2">
      <c r="A24" s="75"/>
      <c r="B24" s="75"/>
      <c r="C24" s="75"/>
      <c r="D24" s="75"/>
      <c r="E24" s="75"/>
      <c r="F24" s="75"/>
      <c r="G24" s="75"/>
      <c r="H24" s="75"/>
      <c r="I24" s="75"/>
    </row>
    <row r="25" spans="1:9" ht="15" x14ac:dyDescent="0.2">
      <c r="A25" s="75" t="s">
        <v>54</v>
      </c>
      <c r="B25" s="75"/>
      <c r="C25" s="75"/>
      <c r="D25" s="75"/>
      <c r="E25" s="75"/>
      <c r="F25" s="75"/>
      <c r="G25" s="75"/>
      <c r="H25" s="75"/>
      <c r="I25" s="75"/>
    </row>
    <row r="26" spans="1:9" ht="15.75" x14ac:dyDescent="0.25">
      <c r="A26" s="85" t="s">
        <v>55</v>
      </c>
      <c r="B26" s="79" t="s">
        <v>56</v>
      </c>
      <c r="C26" s="79" t="s">
        <v>57</v>
      </c>
      <c r="D26" s="79" t="s">
        <v>58</v>
      </c>
      <c r="E26" s="79" t="s">
        <v>59</v>
      </c>
      <c r="F26" s="79" t="s">
        <v>60</v>
      </c>
      <c r="G26" s="79" t="s">
        <v>61</v>
      </c>
      <c r="H26" s="79" t="s">
        <v>84</v>
      </c>
      <c r="I26" s="79" t="s">
        <v>85</v>
      </c>
    </row>
    <row r="27" spans="1:9" ht="15" x14ac:dyDescent="0.2">
      <c r="A27" s="79" t="s">
        <v>62</v>
      </c>
      <c r="B27" s="76" t="s">
        <v>79</v>
      </c>
      <c r="C27" s="76" t="s">
        <v>79</v>
      </c>
      <c r="D27" s="76" t="s">
        <v>79</v>
      </c>
      <c r="E27" s="76" t="s">
        <v>79</v>
      </c>
      <c r="F27" s="76" t="s">
        <v>79</v>
      </c>
      <c r="G27" s="76" t="s">
        <v>79</v>
      </c>
      <c r="H27" s="76" t="s">
        <v>79</v>
      </c>
      <c r="I27" s="76" t="s">
        <v>79</v>
      </c>
    </row>
    <row r="28" spans="1:9" ht="15.75" thickBot="1" x14ac:dyDescent="0.25">
      <c r="A28" s="79"/>
      <c r="B28" s="76"/>
      <c r="C28" s="76"/>
      <c r="D28" s="76"/>
      <c r="E28" s="76"/>
      <c r="F28" s="76"/>
      <c r="G28" s="76"/>
      <c r="H28" s="76"/>
      <c r="I28" s="76"/>
    </row>
    <row r="29" spans="1:9" ht="15" x14ac:dyDescent="0.2">
      <c r="A29" s="79" t="s">
        <v>63</v>
      </c>
      <c r="B29" s="5">
        <v>0</v>
      </c>
      <c r="C29" s="3">
        <v>12</v>
      </c>
      <c r="D29" s="3">
        <v>24</v>
      </c>
      <c r="E29" s="3">
        <v>36</v>
      </c>
      <c r="F29" s="3">
        <v>48</v>
      </c>
      <c r="G29" s="3">
        <v>60</v>
      </c>
      <c r="H29" s="4">
        <v>72</v>
      </c>
      <c r="I29" s="3">
        <v>84</v>
      </c>
    </row>
    <row r="30" spans="1:9" ht="15" x14ac:dyDescent="0.2">
      <c r="A30" s="79"/>
      <c r="B30" s="76"/>
      <c r="C30" s="76"/>
      <c r="D30" s="76"/>
      <c r="E30" s="76"/>
      <c r="F30" s="76"/>
      <c r="G30" s="76"/>
      <c r="H30" s="76"/>
      <c r="I30" s="76"/>
    </row>
    <row r="31" spans="1:9" ht="15" x14ac:dyDescent="0.2">
      <c r="A31" s="79"/>
      <c r="B31" s="76"/>
      <c r="C31" s="76"/>
      <c r="D31" s="76"/>
      <c r="E31" s="76"/>
      <c r="F31" s="76"/>
      <c r="G31" s="76"/>
      <c r="H31" s="76"/>
      <c r="I31" s="76"/>
    </row>
    <row r="32" spans="1:9" ht="15.75" thickBot="1" x14ac:dyDescent="0.25">
      <c r="A32" s="86"/>
      <c r="B32" s="87"/>
      <c r="C32" s="87"/>
      <c r="D32" s="87"/>
      <c r="E32" s="87"/>
      <c r="F32" s="87"/>
      <c r="G32" s="87"/>
      <c r="H32" s="87"/>
      <c r="I32" s="87"/>
    </row>
    <row r="33" spans="1:9" ht="15" x14ac:dyDescent="0.2">
      <c r="A33" s="88"/>
      <c r="B33" s="89"/>
      <c r="C33" s="89"/>
      <c r="D33" s="89"/>
      <c r="E33" s="89"/>
      <c r="F33" s="89"/>
      <c r="G33" s="90"/>
      <c r="H33" s="90"/>
      <c r="I33" s="90"/>
    </row>
    <row r="34" spans="1:9" ht="15" x14ac:dyDescent="0.2">
      <c r="A34" s="91"/>
      <c r="B34" s="76"/>
      <c r="C34" s="76"/>
      <c r="D34" s="76"/>
      <c r="E34" s="76"/>
      <c r="F34" s="76"/>
      <c r="G34" s="92"/>
      <c r="H34" s="92"/>
      <c r="I34" s="92"/>
    </row>
    <row r="35" spans="1:9" ht="15" x14ac:dyDescent="0.2">
      <c r="A35" s="91"/>
      <c r="B35" s="76"/>
      <c r="C35" s="76"/>
      <c r="D35" s="76"/>
      <c r="E35" s="76"/>
      <c r="F35" s="76"/>
      <c r="G35" s="92"/>
      <c r="H35" s="92"/>
      <c r="I35" s="92"/>
    </row>
    <row r="36" spans="1:9" ht="15.75" thickBot="1" x14ac:dyDescent="0.25">
      <c r="A36" s="93"/>
      <c r="B36" s="94"/>
      <c r="C36" s="94"/>
      <c r="D36" s="94"/>
      <c r="E36" s="94"/>
      <c r="F36" s="94"/>
      <c r="G36" s="95"/>
      <c r="H36" s="95"/>
      <c r="I36" s="95"/>
    </row>
    <row r="37" spans="1:9" ht="15" x14ac:dyDescent="0.2">
      <c r="A37" s="96" t="s">
        <v>64</v>
      </c>
      <c r="B37" s="96"/>
      <c r="C37" s="96"/>
      <c r="D37" s="96"/>
      <c r="E37" s="96"/>
      <c r="F37" s="96"/>
      <c r="G37" s="96"/>
      <c r="H37" s="96"/>
      <c r="I37" s="96"/>
    </row>
    <row r="38" spans="1:9" ht="15" x14ac:dyDescent="0.2">
      <c r="A38" s="79"/>
      <c r="B38" s="76"/>
      <c r="C38" s="76"/>
      <c r="D38" s="76"/>
      <c r="E38" s="76"/>
      <c r="F38" s="76"/>
      <c r="G38" s="76"/>
      <c r="H38" s="76"/>
      <c r="I38" s="76"/>
    </row>
    <row r="39" spans="1:9" ht="15" x14ac:dyDescent="0.2">
      <c r="A39" s="78" t="s">
        <v>89</v>
      </c>
      <c r="B39" s="76"/>
      <c r="C39" s="76"/>
      <c r="D39" s="76"/>
      <c r="E39" s="76"/>
      <c r="F39" s="76"/>
      <c r="G39" s="76"/>
      <c r="H39" s="76"/>
      <c r="I39" s="76"/>
    </row>
    <row r="40" spans="1:9" ht="15" x14ac:dyDescent="0.2">
      <c r="A40" s="78" t="s">
        <v>90</v>
      </c>
      <c r="B40" s="76"/>
      <c r="C40" s="76"/>
      <c r="D40" s="76"/>
      <c r="E40" s="76"/>
      <c r="F40" s="76"/>
      <c r="G40" s="76"/>
      <c r="H40" s="76"/>
      <c r="I40" s="76"/>
    </row>
    <row r="41" spans="1:9" ht="15" x14ac:dyDescent="0.2">
      <c r="A41" s="79"/>
      <c r="B41" s="76"/>
      <c r="C41" s="76"/>
      <c r="D41" s="76"/>
      <c r="E41" s="76"/>
      <c r="F41" s="76"/>
      <c r="G41" s="76"/>
      <c r="H41" s="76"/>
      <c r="I41" s="76"/>
    </row>
    <row r="42" spans="1:9" ht="15" x14ac:dyDescent="0.2">
      <c r="A42" s="79" t="s">
        <v>65</v>
      </c>
      <c r="B42" s="76"/>
      <c r="C42" s="76"/>
      <c r="D42" s="76"/>
      <c r="E42" s="76"/>
      <c r="F42" s="76"/>
      <c r="G42" s="76"/>
      <c r="H42" s="76"/>
      <c r="I42" s="76"/>
    </row>
    <row r="43" spans="1:9" ht="15" x14ac:dyDescent="0.2">
      <c r="A43" s="75"/>
      <c r="B43" s="75"/>
      <c r="C43" s="75"/>
      <c r="D43" s="75"/>
      <c r="E43" s="75"/>
      <c r="F43" s="75"/>
      <c r="G43" s="75"/>
      <c r="H43" s="75"/>
      <c r="I43" s="75"/>
    </row>
    <row r="44" spans="1:9" ht="15" x14ac:dyDescent="0.2">
      <c r="A44" s="137" t="s">
        <v>66</v>
      </c>
      <c r="B44" s="137"/>
      <c r="C44" s="137"/>
      <c r="D44" s="137"/>
      <c r="E44" s="137"/>
      <c r="F44" s="137"/>
      <c r="G44" s="137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topLeftCell="A70" zoomScaleNormal="100" workbookViewId="0">
      <selection activeCell="E4" sqref="E4"/>
    </sheetView>
  </sheetViews>
  <sheetFormatPr baseColWidth="10"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6"/>
    <col min="43" max="135" width="11.42578125" style="8"/>
  </cols>
  <sheetData>
    <row r="1" spans="1:18" ht="23.25" x14ac:dyDescent="0.35">
      <c r="A1" s="13" t="s">
        <v>13</v>
      </c>
      <c r="B1" s="14"/>
      <c r="C1" s="143" t="s">
        <v>99</v>
      </c>
      <c r="D1" s="144"/>
      <c r="E1" s="144"/>
      <c r="F1" s="144"/>
      <c r="G1" s="144"/>
      <c r="H1" s="144"/>
      <c r="I1" s="144"/>
      <c r="J1" s="144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16.77</v>
      </c>
      <c r="C3" s="18" t="s">
        <v>25</v>
      </c>
      <c r="D3" s="17"/>
      <c r="E3" s="7">
        <v>29.15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12</v>
      </c>
      <c r="D6" s="3">
        <v>24</v>
      </c>
      <c r="E6" s="3">
        <v>36</v>
      </c>
      <c r="F6" s="3">
        <v>48</v>
      </c>
      <c r="G6" s="3">
        <v>60</v>
      </c>
      <c r="H6" s="4">
        <v>72</v>
      </c>
      <c r="I6" s="3">
        <v>84</v>
      </c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45" t="s">
        <v>21</v>
      </c>
      <c r="C7" s="146"/>
      <c r="D7" s="146"/>
      <c r="E7" s="146"/>
      <c r="F7" s="146"/>
      <c r="G7" s="146"/>
      <c r="H7" s="146"/>
      <c r="I7" s="147"/>
      <c r="J7" s="148"/>
      <c r="K7" s="22"/>
      <c r="L7" s="15"/>
      <c r="M7" s="15"/>
      <c r="N7" s="15"/>
      <c r="O7" s="15"/>
      <c r="P7" s="15"/>
      <c r="Q7" s="15"/>
      <c r="R7" s="15"/>
    </row>
    <row r="8" spans="1:18" ht="15" x14ac:dyDescent="0.25">
      <c r="A8" s="29">
        <v>1</v>
      </c>
      <c r="B8" s="119">
        <v>7.0000000000000007E-2</v>
      </c>
      <c r="C8" s="119">
        <v>0.05</v>
      </c>
      <c r="D8" s="119">
        <v>7.0000000000000007E-2</v>
      </c>
      <c r="E8" s="120">
        <v>0.06</v>
      </c>
      <c r="F8" s="119">
        <v>0.06</v>
      </c>
      <c r="G8" s="119">
        <v>7.0000000000000007E-2</v>
      </c>
      <c r="H8" s="119">
        <v>0.06</v>
      </c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5" x14ac:dyDescent="0.25">
      <c r="A9" s="30">
        <v>2</v>
      </c>
      <c r="B9" s="119">
        <v>0.12</v>
      </c>
      <c r="C9" s="119">
        <v>0.1</v>
      </c>
      <c r="D9" s="119">
        <v>0.12</v>
      </c>
      <c r="E9" s="120">
        <v>0.12</v>
      </c>
      <c r="F9" s="119">
        <v>0.12</v>
      </c>
      <c r="G9" s="119">
        <v>0.11</v>
      </c>
      <c r="H9" s="119">
        <v>0.13</v>
      </c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5" x14ac:dyDescent="0.25">
      <c r="A10" s="30">
        <v>3</v>
      </c>
      <c r="B10" s="119">
        <v>0.11</v>
      </c>
      <c r="C10" s="119">
        <v>0.12</v>
      </c>
      <c r="D10" s="119">
        <v>0.13</v>
      </c>
      <c r="E10" s="120">
        <v>0.12</v>
      </c>
      <c r="F10" s="119">
        <v>0.1</v>
      </c>
      <c r="G10" s="119">
        <v>0.14000000000000001</v>
      </c>
      <c r="H10" s="119">
        <v>0.11</v>
      </c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5" x14ac:dyDescent="0.25">
      <c r="A11" s="30">
        <v>4</v>
      </c>
      <c r="B11" s="119">
        <v>0.16</v>
      </c>
      <c r="C11" s="119">
        <v>0.17</v>
      </c>
      <c r="D11" s="119">
        <v>0.17</v>
      </c>
      <c r="E11" s="120">
        <v>0.17</v>
      </c>
      <c r="F11" s="119">
        <v>0.17</v>
      </c>
      <c r="G11" s="119">
        <v>0.16</v>
      </c>
      <c r="H11" s="119">
        <v>0.17</v>
      </c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5" x14ac:dyDescent="0.25">
      <c r="A12" s="30">
        <v>5</v>
      </c>
      <c r="B12" s="119">
        <v>0.27</v>
      </c>
      <c r="C12" s="119">
        <v>0.24</v>
      </c>
      <c r="D12" s="119">
        <v>0.27</v>
      </c>
      <c r="E12" s="120">
        <v>0.27</v>
      </c>
      <c r="F12" s="119">
        <v>0.26</v>
      </c>
      <c r="G12" s="119">
        <v>0.24</v>
      </c>
      <c r="H12" s="119">
        <v>0.23</v>
      </c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5" x14ac:dyDescent="0.25">
      <c r="A13" s="30">
        <v>6</v>
      </c>
      <c r="B13" s="119">
        <v>0.11</v>
      </c>
      <c r="C13" s="119">
        <v>0.11</v>
      </c>
      <c r="D13" s="119">
        <v>0.09</v>
      </c>
      <c r="E13" s="120">
        <v>0.1</v>
      </c>
      <c r="F13" s="119">
        <v>0.1</v>
      </c>
      <c r="G13" s="119">
        <v>0.08</v>
      </c>
      <c r="H13" s="119">
        <v>7.0000000000000007E-2</v>
      </c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5" x14ac:dyDescent="0.25">
      <c r="A14" s="30">
        <v>7</v>
      </c>
      <c r="B14" s="119">
        <v>0.28000000000000003</v>
      </c>
      <c r="C14" s="119">
        <v>0.26</v>
      </c>
      <c r="D14" s="119">
        <v>0.32</v>
      </c>
      <c r="E14" s="120">
        <v>0.28999999999999998</v>
      </c>
      <c r="F14" s="119">
        <v>0.33</v>
      </c>
      <c r="G14" s="119">
        <v>0.33</v>
      </c>
      <c r="H14" s="119">
        <v>0.27</v>
      </c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5" x14ac:dyDescent="0.25">
      <c r="A15" s="30">
        <v>8</v>
      </c>
      <c r="B15" s="119">
        <v>7.0000000000000007E-2</v>
      </c>
      <c r="C15" s="119">
        <v>7.0000000000000007E-2</v>
      </c>
      <c r="D15" s="119">
        <v>7.0000000000000007E-2</v>
      </c>
      <c r="E15" s="120">
        <v>0.06</v>
      </c>
      <c r="F15" s="119">
        <v>0.05</v>
      </c>
      <c r="G15" s="119">
        <v>7.0000000000000007E-2</v>
      </c>
      <c r="H15" s="119">
        <v>0.08</v>
      </c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5" x14ac:dyDescent="0.25">
      <c r="A16" s="30">
        <v>9</v>
      </c>
      <c r="B16" s="119">
        <v>0.34</v>
      </c>
      <c r="C16" s="119">
        <v>0.36</v>
      </c>
      <c r="D16" s="119">
        <v>0.28000000000000003</v>
      </c>
      <c r="E16" s="120">
        <v>0.33</v>
      </c>
      <c r="F16" s="119">
        <v>0.32</v>
      </c>
      <c r="G16" s="119">
        <v>0.33</v>
      </c>
      <c r="H16" s="119">
        <v>0.33</v>
      </c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5" x14ac:dyDescent="0.25">
      <c r="A17" s="30">
        <v>10</v>
      </c>
      <c r="B17" s="119">
        <v>0.15</v>
      </c>
      <c r="C17" s="119">
        <v>0.14000000000000001</v>
      </c>
      <c r="D17" s="119">
        <v>0.12</v>
      </c>
      <c r="E17" s="120">
        <v>0.13</v>
      </c>
      <c r="F17" s="119">
        <v>0.16</v>
      </c>
      <c r="G17" s="119">
        <v>0.14000000000000001</v>
      </c>
      <c r="H17" s="119">
        <v>0.13</v>
      </c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x14ac:dyDescent="0.2">
      <c r="A18" s="30">
        <v>11</v>
      </c>
      <c r="B18" s="119">
        <v>0.12</v>
      </c>
      <c r="C18" s="119">
        <v>0.17</v>
      </c>
      <c r="D18" s="119">
        <v>0.15</v>
      </c>
      <c r="E18" s="120">
        <v>0.12</v>
      </c>
      <c r="F18" s="119">
        <v>0.1</v>
      </c>
      <c r="G18" s="119">
        <v>0.12</v>
      </c>
      <c r="H18" s="119">
        <v>0.15</v>
      </c>
      <c r="I18" s="119"/>
      <c r="J18" s="61"/>
      <c r="K18" s="15"/>
      <c r="L18" s="15"/>
      <c r="M18" s="15"/>
      <c r="N18" s="15"/>
      <c r="O18" s="15"/>
      <c r="P18" s="15"/>
      <c r="Q18" s="15"/>
      <c r="R18" s="15"/>
    </row>
    <row r="19" spans="1:18" x14ac:dyDescent="0.2">
      <c r="A19" s="30">
        <v>12</v>
      </c>
      <c r="B19" s="119">
        <v>0.18</v>
      </c>
      <c r="C19" s="119">
        <v>0.19</v>
      </c>
      <c r="D19" s="119">
        <v>0.2</v>
      </c>
      <c r="E19" s="120">
        <v>0.22</v>
      </c>
      <c r="F19" s="119">
        <v>0.2</v>
      </c>
      <c r="G19" s="119">
        <v>0.21</v>
      </c>
      <c r="H19" s="119">
        <v>0.2</v>
      </c>
      <c r="I19" s="119"/>
      <c r="J19" s="61"/>
      <c r="K19" s="15"/>
      <c r="L19" s="15"/>
      <c r="M19" s="15"/>
      <c r="N19" s="15"/>
      <c r="O19" s="15"/>
      <c r="P19" s="15"/>
      <c r="Q19" s="15"/>
      <c r="R19" s="15"/>
    </row>
    <row r="20" spans="1:18" x14ac:dyDescent="0.2">
      <c r="A20" s="30">
        <v>13</v>
      </c>
      <c r="B20" s="119">
        <v>0.2</v>
      </c>
      <c r="C20" s="119">
        <v>0.16</v>
      </c>
      <c r="D20" s="119">
        <v>0.17</v>
      </c>
      <c r="E20" s="120">
        <v>0.16</v>
      </c>
      <c r="F20" s="119">
        <v>0.17</v>
      </c>
      <c r="G20" s="119">
        <v>0.17</v>
      </c>
      <c r="H20" s="119">
        <v>0.15</v>
      </c>
      <c r="I20" s="119"/>
      <c r="J20" s="61"/>
      <c r="K20" s="15"/>
      <c r="L20" s="15"/>
      <c r="M20" s="15"/>
      <c r="N20" s="15"/>
      <c r="O20" s="15"/>
      <c r="P20" s="15"/>
      <c r="Q20" s="15"/>
      <c r="R20" s="15"/>
    </row>
    <row r="21" spans="1:18" x14ac:dyDescent="0.2">
      <c r="A21" s="30">
        <v>14</v>
      </c>
      <c r="B21" s="119">
        <v>0.11</v>
      </c>
      <c r="C21" s="119">
        <v>0.12</v>
      </c>
      <c r="D21" s="119">
        <v>0.11</v>
      </c>
      <c r="E21" s="120">
        <v>0.1</v>
      </c>
      <c r="F21" s="119">
        <v>0.1</v>
      </c>
      <c r="G21" s="119">
        <v>0.12</v>
      </c>
      <c r="H21" s="119">
        <v>0.1</v>
      </c>
      <c r="I21" s="119"/>
      <c r="J21" s="61"/>
      <c r="K21" s="15"/>
      <c r="L21" s="15"/>
      <c r="M21" s="15"/>
      <c r="N21" s="15"/>
      <c r="O21" s="15"/>
      <c r="P21" s="15"/>
      <c r="Q21" s="15"/>
      <c r="R21" s="15"/>
    </row>
    <row r="22" spans="1:18" x14ac:dyDescent="0.2">
      <c r="A22" s="30">
        <v>15</v>
      </c>
      <c r="B22" s="119">
        <v>0.11</v>
      </c>
      <c r="C22" s="119">
        <v>0.11</v>
      </c>
      <c r="D22" s="119">
        <v>0.13</v>
      </c>
      <c r="E22" s="120">
        <v>0.13</v>
      </c>
      <c r="F22" s="119">
        <v>0.11</v>
      </c>
      <c r="G22" s="119">
        <v>0.13</v>
      </c>
      <c r="H22" s="119">
        <v>0.13</v>
      </c>
      <c r="I22" s="119"/>
      <c r="J22" s="61"/>
      <c r="K22" s="15"/>
      <c r="L22" s="15"/>
      <c r="M22" s="15"/>
      <c r="N22" s="15"/>
      <c r="O22" s="15"/>
      <c r="P22" s="15"/>
      <c r="Q22" s="15"/>
      <c r="R22" s="15"/>
    </row>
    <row r="23" spans="1:18" x14ac:dyDescent="0.2">
      <c r="A23" s="30">
        <v>16</v>
      </c>
      <c r="B23" s="119">
        <v>0.09</v>
      </c>
      <c r="C23" s="119">
        <v>0.1</v>
      </c>
      <c r="D23" s="119">
        <v>0.11</v>
      </c>
      <c r="E23" s="120">
        <v>0.1</v>
      </c>
      <c r="F23" s="119">
        <v>0.08</v>
      </c>
      <c r="G23" s="119">
        <v>0.1</v>
      </c>
      <c r="H23" s="119">
        <v>0.09</v>
      </c>
      <c r="I23" s="119"/>
      <c r="J23" s="61"/>
      <c r="K23" s="15"/>
      <c r="L23" s="15"/>
      <c r="M23" s="15"/>
      <c r="N23" s="15"/>
      <c r="O23" s="15"/>
      <c r="P23" s="15"/>
      <c r="Q23" s="15"/>
      <c r="R23" s="15"/>
    </row>
    <row r="24" spans="1:18" x14ac:dyDescent="0.2">
      <c r="A24" s="30">
        <v>17</v>
      </c>
      <c r="B24" s="119">
        <v>0.19</v>
      </c>
      <c r="C24" s="119">
        <v>0.23</v>
      </c>
      <c r="D24" s="119">
        <v>0.18</v>
      </c>
      <c r="E24" s="120">
        <v>0.17</v>
      </c>
      <c r="F24" s="119">
        <v>0.23</v>
      </c>
      <c r="G24" s="119">
        <v>0.18</v>
      </c>
      <c r="H24" s="119">
        <v>0.2</v>
      </c>
      <c r="I24" s="119"/>
      <c r="J24" s="61"/>
      <c r="K24" s="15"/>
      <c r="L24" s="15"/>
      <c r="M24" s="15"/>
      <c r="N24" s="15"/>
      <c r="O24" s="15"/>
      <c r="P24" s="15"/>
      <c r="Q24" s="15"/>
      <c r="R24" s="15"/>
    </row>
    <row r="25" spans="1:18" x14ac:dyDescent="0.2">
      <c r="A25" s="30">
        <v>18</v>
      </c>
      <c r="B25" s="119">
        <v>0.12</v>
      </c>
      <c r="C25" s="119">
        <v>0.13</v>
      </c>
      <c r="D25" s="119">
        <v>0.13</v>
      </c>
      <c r="E25" s="120">
        <v>0.11</v>
      </c>
      <c r="F25" s="119">
        <v>0.13</v>
      </c>
      <c r="G25" s="119">
        <v>0.12</v>
      </c>
      <c r="H25" s="119">
        <v>0.12</v>
      </c>
      <c r="I25" s="119"/>
      <c r="J25" s="61"/>
      <c r="K25" s="15"/>
      <c r="L25" s="15"/>
      <c r="M25" s="15"/>
      <c r="N25" s="15"/>
      <c r="O25" s="15"/>
      <c r="P25" s="15"/>
      <c r="Q25" s="15"/>
      <c r="R25" s="15"/>
    </row>
    <row r="26" spans="1:18" x14ac:dyDescent="0.2">
      <c r="A26" s="30">
        <v>19</v>
      </c>
      <c r="B26" s="119">
        <v>0.13</v>
      </c>
      <c r="C26" s="119">
        <v>0.1</v>
      </c>
      <c r="D26" s="119">
        <v>0.12</v>
      </c>
      <c r="E26" s="120">
        <v>0.1</v>
      </c>
      <c r="F26" s="119">
        <v>0.12</v>
      </c>
      <c r="G26" s="119">
        <v>0.11</v>
      </c>
      <c r="H26" s="119">
        <v>0.11</v>
      </c>
      <c r="I26" s="119"/>
      <c r="J26" s="61"/>
      <c r="K26" s="15"/>
      <c r="L26" s="15"/>
      <c r="M26" s="15"/>
      <c r="N26" s="15"/>
      <c r="O26" s="15"/>
      <c r="P26" s="15"/>
      <c r="Q26" s="15"/>
      <c r="R26" s="15"/>
    </row>
    <row r="27" spans="1:18" x14ac:dyDescent="0.2">
      <c r="A27" s="30">
        <v>20</v>
      </c>
      <c r="B27" s="119">
        <v>0.12</v>
      </c>
      <c r="C27" s="119">
        <v>0.14000000000000001</v>
      </c>
      <c r="D27" s="119">
        <v>0.13</v>
      </c>
      <c r="E27" s="120">
        <v>0.12</v>
      </c>
      <c r="F27" s="119">
        <v>0.14000000000000001</v>
      </c>
      <c r="G27" s="119">
        <v>0.14000000000000001</v>
      </c>
      <c r="H27" s="119">
        <v>0.14000000000000001</v>
      </c>
      <c r="I27" s="119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.25" x14ac:dyDescent="0.2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.25" x14ac:dyDescent="0.2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.25" x14ac:dyDescent="0.2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.25" x14ac:dyDescent="0.2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" x14ac:dyDescent="0.2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" x14ac:dyDescent="0.2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" x14ac:dyDescent="0.2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" x14ac:dyDescent="0.2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38" t="s">
        <v>30</v>
      </c>
      <c r="L40" s="139"/>
      <c r="M40" s="139"/>
      <c r="N40" s="139"/>
      <c r="O40" s="139"/>
      <c r="P40" s="139"/>
      <c r="Q40" s="139"/>
      <c r="R40" s="139"/>
    </row>
    <row r="41" spans="1:18" ht="15" x14ac:dyDescent="0.2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" x14ac:dyDescent="0.2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" x14ac:dyDescent="0.2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x14ac:dyDescent="0.2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x14ac:dyDescent="0.2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49" t="s">
        <v>26</v>
      </c>
      <c r="C61" s="150"/>
      <c r="D61" s="150"/>
      <c r="E61" s="150"/>
      <c r="F61" s="150"/>
      <c r="G61" s="150"/>
      <c r="H61" s="150"/>
      <c r="I61" s="150"/>
      <c r="J61" s="150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71.428571428571431</v>
      </c>
      <c r="D64" s="25">
        <f t="shared" ref="D64:D73" si="2">IF((B8&lt;&gt;0)*ISNUMBER(D8),100*(D8/B8),"")</f>
        <v>100</v>
      </c>
      <c r="E64" s="25">
        <f t="shared" ref="E64:E73" si="3">IF((B8&lt;&gt;0)*ISNUMBER(E8),100*(E8/B8),"")</f>
        <v>85.714285714285694</v>
      </c>
      <c r="F64" s="25">
        <f t="shared" ref="F64:F73" si="4">IF((B8&lt;&gt;0)*ISNUMBER(F8),100*(F8/B8),"")</f>
        <v>85.714285714285694</v>
      </c>
      <c r="G64" s="25">
        <f t="shared" ref="G64:G73" si="5">IF((B8&lt;&gt;0)*ISNUMBER(G8),100*(G8/B8),"")</f>
        <v>100</v>
      </c>
      <c r="H64" s="25">
        <f t="shared" ref="H64:H73" si="6">IF((B8&lt;&gt;0)*ISNUMBER(H8),100*(H8/B8),"")</f>
        <v>85.714285714285694</v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83.333333333333343</v>
      </c>
      <c r="D65" s="25">
        <f t="shared" si="2"/>
        <v>100</v>
      </c>
      <c r="E65" s="25">
        <f t="shared" si="3"/>
        <v>100</v>
      </c>
      <c r="F65" s="25">
        <f t="shared" si="4"/>
        <v>100</v>
      </c>
      <c r="G65" s="25">
        <f t="shared" si="5"/>
        <v>91.666666666666671</v>
      </c>
      <c r="H65" s="25">
        <f t="shared" si="6"/>
        <v>108.33333333333334</v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109.09090909090908</v>
      </c>
      <c r="D66" s="25">
        <f t="shared" si="2"/>
        <v>118.18181818181819</v>
      </c>
      <c r="E66" s="25">
        <f t="shared" si="3"/>
        <v>109.09090909090908</v>
      </c>
      <c r="F66" s="25">
        <f t="shared" si="4"/>
        <v>90.909090909090921</v>
      </c>
      <c r="G66" s="25">
        <f t="shared" si="5"/>
        <v>127.27272727272729</v>
      </c>
      <c r="H66" s="25">
        <f t="shared" si="6"/>
        <v>100</v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106.25</v>
      </c>
      <c r="D67" s="25">
        <f t="shared" si="2"/>
        <v>106.25</v>
      </c>
      <c r="E67" s="25">
        <f t="shared" si="3"/>
        <v>106.25</v>
      </c>
      <c r="F67" s="25">
        <f t="shared" si="4"/>
        <v>106.25</v>
      </c>
      <c r="G67" s="25">
        <f t="shared" si="5"/>
        <v>100</v>
      </c>
      <c r="H67" s="25">
        <f t="shared" si="6"/>
        <v>106.25</v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/>
      <c r="D68" s="25">
        <f t="shared" si="2"/>
        <v>100</v>
      </c>
      <c r="E68" s="25">
        <f t="shared" si="3"/>
        <v>100</v>
      </c>
      <c r="F68" s="25">
        <f t="shared" si="4"/>
        <v>96.296296296296291</v>
      </c>
      <c r="G68" s="25">
        <f t="shared" si="5"/>
        <v>88.888888888888886</v>
      </c>
      <c r="H68" s="25">
        <f t="shared" si="6"/>
        <v>85.18518518518519</v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100</v>
      </c>
      <c r="D69" s="25">
        <f t="shared" si="2"/>
        <v>81.818181818181813</v>
      </c>
      <c r="E69" s="25">
        <f t="shared" si="3"/>
        <v>90.909090909090921</v>
      </c>
      <c r="F69" s="25">
        <f t="shared" si="4"/>
        <v>90.909090909090921</v>
      </c>
      <c r="G69" s="25">
        <f t="shared" si="5"/>
        <v>72.727272727272734</v>
      </c>
      <c r="H69" s="25">
        <f t="shared" si="6"/>
        <v>63.636363636363647</v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92.857142857142847</v>
      </c>
      <c r="D70" s="25">
        <f t="shared" si="2"/>
        <v>114.28571428571428</v>
      </c>
      <c r="E70" s="25">
        <f t="shared" si="3"/>
        <v>103.57142857142856</v>
      </c>
      <c r="F70" s="25">
        <f t="shared" si="4"/>
        <v>117.85714285714286</v>
      </c>
      <c r="G70" s="25">
        <f t="shared" si="5"/>
        <v>117.85714285714286</v>
      </c>
      <c r="H70" s="25">
        <f t="shared" si="6"/>
        <v>96.428571428571431</v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100</v>
      </c>
      <c r="D71" s="25">
        <f t="shared" si="2"/>
        <v>100</v>
      </c>
      <c r="E71" s="25">
        <f t="shared" si="3"/>
        <v>85.714285714285694</v>
      </c>
      <c r="F71" s="25">
        <f t="shared" si="4"/>
        <v>71.428571428571431</v>
      </c>
      <c r="G71" s="25">
        <f t="shared" si="5"/>
        <v>100</v>
      </c>
      <c r="H71" s="25">
        <f t="shared" si="6"/>
        <v>114.28571428571428</v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105.88235294117645</v>
      </c>
      <c r="D72" s="25">
        <f t="shared" si="2"/>
        <v>82.352941176470594</v>
      </c>
      <c r="E72" s="25">
        <f t="shared" si="3"/>
        <v>97.058823529411768</v>
      </c>
      <c r="F72" s="25">
        <f t="shared" si="4"/>
        <v>94.117647058823522</v>
      </c>
      <c r="G72" s="25">
        <f t="shared" si="5"/>
        <v>97.058823529411768</v>
      </c>
      <c r="H72" s="25">
        <f t="shared" si="6"/>
        <v>97.058823529411768</v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93.333333333333343</v>
      </c>
      <c r="D73" s="25">
        <f t="shared" si="2"/>
        <v>80</v>
      </c>
      <c r="E73" s="25">
        <f t="shared" si="3"/>
        <v>86.666666666666671</v>
      </c>
      <c r="F73" s="25">
        <f t="shared" si="4"/>
        <v>106.66666666666667</v>
      </c>
      <c r="G73" s="25">
        <f t="shared" si="5"/>
        <v>93.333333333333343</v>
      </c>
      <c r="H73" s="25">
        <f t="shared" si="6"/>
        <v>86.666666666666671</v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141.66666666666669</v>
      </c>
      <c r="D74" s="25">
        <f t="shared" ref="D74:D103" si="11">IF((B18&lt;&gt;0)*ISNUMBER(D18),100*(D18/B18),"")</f>
        <v>125</v>
      </c>
      <c r="E74" s="25">
        <f t="shared" ref="E74:E103" si="12">IF((B18&lt;&gt;0)*ISNUMBER(E18),100*(E18/B18),"")</f>
        <v>100</v>
      </c>
      <c r="F74" s="25">
        <f t="shared" ref="F74:F103" si="13">IF((B18&lt;&gt;0)*ISNUMBER(F18),100*(F18/B18),"")</f>
        <v>83.333333333333343</v>
      </c>
      <c r="G74" s="25">
        <f t="shared" ref="G74:G103" si="14">IF((B18&lt;&gt;0)*ISNUMBER(G18),100*(G18/B18),"")</f>
        <v>100</v>
      </c>
      <c r="H74" s="25">
        <f t="shared" ref="H74:H103" si="15">IF((B18&lt;&gt;0)*ISNUMBER(H18),100*(H18/B18),"")</f>
        <v>125</v>
      </c>
      <c r="I74" s="25" t="str">
        <f t="shared" ref="I74:I103" si="16">IF((B18&lt;&gt;0)*ISNUMBER(I18),100*(I18/B18),"")</f>
        <v/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105.55555555555556</v>
      </c>
      <c r="D75" s="25">
        <f t="shared" si="11"/>
        <v>111.11111111111111</v>
      </c>
      <c r="E75" s="25">
        <f t="shared" si="12"/>
        <v>122.22222222222223</v>
      </c>
      <c r="F75" s="25">
        <f t="shared" si="13"/>
        <v>111.11111111111111</v>
      </c>
      <c r="G75" s="25">
        <f t="shared" si="14"/>
        <v>116.66666666666667</v>
      </c>
      <c r="H75" s="25">
        <f t="shared" si="15"/>
        <v>111.11111111111111</v>
      </c>
      <c r="I75" s="25" t="str">
        <f t="shared" si="16"/>
        <v/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80</v>
      </c>
      <c r="D76" s="25">
        <f t="shared" si="11"/>
        <v>85</v>
      </c>
      <c r="E76" s="25">
        <f t="shared" si="12"/>
        <v>80</v>
      </c>
      <c r="F76" s="25">
        <f t="shared" si="13"/>
        <v>85</v>
      </c>
      <c r="G76" s="25">
        <f t="shared" si="14"/>
        <v>85</v>
      </c>
      <c r="H76" s="25">
        <f t="shared" si="15"/>
        <v>74.999999999999986</v>
      </c>
      <c r="I76" s="25" t="str">
        <f t="shared" si="16"/>
        <v/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109.09090909090908</v>
      </c>
      <c r="D77" s="25">
        <f t="shared" si="11"/>
        <v>100</v>
      </c>
      <c r="E77" s="25">
        <f t="shared" si="12"/>
        <v>90.909090909090921</v>
      </c>
      <c r="F77" s="25">
        <f t="shared" si="13"/>
        <v>90.909090909090921</v>
      </c>
      <c r="G77" s="25">
        <f t="shared" si="14"/>
        <v>109.09090909090908</v>
      </c>
      <c r="H77" s="25">
        <f t="shared" si="15"/>
        <v>90.909090909090921</v>
      </c>
      <c r="I77" s="25" t="str">
        <f t="shared" si="16"/>
        <v/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100</v>
      </c>
      <c r="D78" s="25">
        <f t="shared" si="11"/>
        <v>118.18181818181819</v>
      </c>
      <c r="E78" s="25">
        <f t="shared" si="12"/>
        <v>118.18181818181819</v>
      </c>
      <c r="F78" s="25">
        <f t="shared" si="13"/>
        <v>100</v>
      </c>
      <c r="G78" s="25">
        <f t="shared" si="14"/>
        <v>118.18181818181819</v>
      </c>
      <c r="H78" s="25">
        <f t="shared" si="15"/>
        <v>118.18181818181819</v>
      </c>
      <c r="I78" s="25" t="str">
        <f t="shared" si="16"/>
        <v/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111.11111111111111</v>
      </c>
      <c r="D79" s="25">
        <f t="shared" si="11"/>
        <v>122.22222222222223</v>
      </c>
      <c r="E79" s="25">
        <f t="shared" si="12"/>
        <v>111.11111111111111</v>
      </c>
      <c r="F79" s="25">
        <f t="shared" si="13"/>
        <v>88.8888888888889</v>
      </c>
      <c r="G79" s="25">
        <f t="shared" si="14"/>
        <v>111.11111111111111</v>
      </c>
      <c r="H79" s="25">
        <f t="shared" si="15"/>
        <v>100</v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121.05263157894737</v>
      </c>
      <c r="D80" s="25">
        <f t="shared" si="11"/>
        <v>94.73684210526315</v>
      </c>
      <c r="E80" s="25">
        <f t="shared" si="12"/>
        <v>89.473684210526315</v>
      </c>
      <c r="F80" s="25">
        <f t="shared" si="13"/>
        <v>121.05263157894737</v>
      </c>
      <c r="G80" s="25">
        <f t="shared" si="14"/>
        <v>94.73684210526315</v>
      </c>
      <c r="H80" s="25">
        <f t="shared" si="15"/>
        <v>105.26315789473684</v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108.33333333333334</v>
      </c>
      <c r="D81" s="25">
        <f t="shared" si="11"/>
        <v>108.33333333333334</v>
      </c>
      <c r="E81" s="25">
        <f t="shared" si="12"/>
        <v>91.666666666666671</v>
      </c>
      <c r="F81" s="25">
        <f t="shared" si="13"/>
        <v>108.33333333333334</v>
      </c>
      <c r="G81" s="25">
        <f t="shared" si="14"/>
        <v>100</v>
      </c>
      <c r="H81" s="25">
        <f t="shared" si="15"/>
        <v>100</v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76.923076923076934</v>
      </c>
      <c r="D82" s="25">
        <f t="shared" si="11"/>
        <v>92.307692307692307</v>
      </c>
      <c r="E82" s="25">
        <f t="shared" si="12"/>
        <v>76.923076923076934</v>
      </c>
      <c r="F82" s="25">
        <f t="shared" si="13"/>
        <v>92.307692307692307</v>
      </c>
      <c r="G82" s="25">
        <f t="shared" si="14"/>
        <v>84.615384615384613</v>
      </c>
      <c r="H82" s="25">
        <f t="shared" si="15"/>
        <v>84.615384615384613</v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116.66666666666667</v>
      </c>
      <c r="D83" s="25">
        <f t="shared" si="11"/>
        <v>108.33333333333334</v>
      </c>
      <c r="E83" s="25">
        <f t="shared" si="12"/>
        <v>100</v>
      </c>
      <c r="F83" s="25">
        <f t="shared" si="13"/>
        <v>116.66666666666667</v>
      </c>
      <c r="G83" s="25">
        <f t="shared" si="14"/>
        <v>116.66666666666667</v>
      </c>
      <c r="H83" s="25">
        <f t="shared" si="15"/>
        <v>116.66666666666667</v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40" t="s">
        <v>29</v>
      </c>
      <c r="L102" s="141"/>
      <c r="M102" s="141"/>
      <c r="N102" s="141"/>
      <c r="O102" s="141"/>
      <c r="P102" s="141"/>
      <c r="Q102" s="141"/>
      <c r="R102" s="141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42"/>
      <c r="L103" s="141"/>
      <c r="M103" s="141"/>
      <c r="N103" s="141"/>
      <c r="O103" s="141"/>
      <c r="P103" s="141"/>
      <c r="Q103" s="141"/>
      <c r="R103" s="141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42"/>
      <c r="L104" s="141"/>
      <c r="M104" s="141"/>
      <c r="N104" s="141"/>
      <c r="O104" s="141"/>
      <c r="P104" s="141"/>
      <c r="Q104" s="141"/>
      <c r="R104" s="141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42"/>
      <c r="L105" s="141"/>
      <c r="M105" s="141"/>
      <c r="N105" s="141"/>
      <c r="O105" s="141"/>
      <c r="P105" s="141"/>
      <c r="Q105" s="141"/>
      <c r="R105" s="141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42"/>
      <c r="L106" s="141"/>
      <c r="M106" s="141"/>
      <c r="N106" s="141"/>
      <c r="O106" s="141"/>
      <c r="P106" s="141"/>
      <c r="Q106" s="141"/>
      <c r="R106" s="141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101.71450494267017</v>
      </c>
      <c r="D114" s="26">
        <f t="shared" si="27"/>
        <v>102.40575040284793</v>
      </c>
      <c r="E114" s="26">
        <f t="shared" si="27"/>
        <v>97.273158021029531</v>
      </c>
      <c r="F114" s="26">
        <f t="shared" si="27"/>
        <v>97.887576998451621</v>
      </c>
      <c r="G114" s="26">
        <f t="shared" si="27"/>
        <v>101.24371268566316</v>
      </c>
      <c r="H114" s="26">
        <f t="shared" si="27"/>
        <v>98.515308657917018</v>
      </c>
      <c r="I114" s="26" t="str">
        <f>IF(I115&gt;0,AVERAGE(I64:I113),"")</f>
        <v/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20</v>
      </c>
      <c r="C115" s="26">
        <f t="shared" ref="C115:J115" si="28">COUNT(C64:C113)</f>
        <v>19</v>
      </c>
      <c r="D115" s="26">
        <f t="shared" si="28"/>
        <v>20</v>
      </c>
      <c r="E115" s="26">
        <f t="shared" si="28"/>
        <v>20</v>
      </c>
      <c r="F115" s="26">
        <f t="shared" si="28"/>
        <v>20</v>
      </c>
      <c r="G115" s="26">
        <f t="shared" si="28"/>
        <v>20</v>
      </c>
      <c r="H115" s="26">
        <f t="shared" si="28"/>
        <v>20</v>
      </c>
      <c r="I115" s="26">
        <f t="shared" si="28"/>
        <v>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16.643457127243458</v>
      </c>
      <c r="D116" s="26">
        <f t="shared" si="29"/>
        <v>13.618081871101491</v>
      </c>
      <c r="E116" s="26">
        <f t="shared" si="29"/>
        <v>12.153154918838096</v>
      </c>
      <c r="F116" s="26">
        <f t="shared" si="29"/>
        <v>13.036583940278456</v>
      </c>
      <c r="G116" s="26">
        <f t="shared" si="29"/>
        <v>13.770990366273159</v>
      </c>
      <c r="H116" s="26">
        <f t="shared" si="29"/>
        <v>15.462016547373485</v>
      </c>
      <c r="I116" s="26" t="str">
        <f>IF(I115&gt;0,STDEV(I64:I113),"")</f>
        <v/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3.8182709309897893</v>
      </c>
      <c r="D117" s="26">
        <f t="shared" si="30"/>
        <v>3.0450956786940462</v>
      </c>
      <c r="E117" s="26">
        <f t="shared" si="30"/>
        <v>2.717528053960792</v>
      </c>
      <c r="F117" s="26">
        <f t="shared" si="30"/>
        <v>2.9150687884844686</v>
      </c>
      <c r="G117" s="26">
        <f t="shared" si="30"/>
        <v>3.079287057648151</v>
      </c>
      <c r="H117" s="26">
        <f t="shared" si="30"/>
        <v>3.4574120069153711</v>
      </c>
      <c r="I117" s="26" t="str">
        <f>IF(I115&gt;0,I116/SQRT(I115),"")</f>
        <v/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1.7291328115213698</v>
      </c>
      <c r="C118" s="26">
        <f t="shared" si="31"/>
        <v>1.7340636066175394</v>
      </c>
      <c r="D118" s="26">
        <f t="shared" si="31"/>
        <v>1.7291328115213698</v>
      </c>
      <c r="E118" s="26">
        <f t="shared" si="31"/>
        <v>1.7291328115213698</v>
      </c>
      <c r="F118" s="26">
        <f t="shared" si="31"/>
        <v>1.7291328115213698</v>
      </c>
      <c r="G118" s="26">
        <f t="shared" si="31"/>
        <v>1.7291328115213698</v>
      </c>
      <c r="H118" s="26">
        <f t="shared" si="31"/>
        <v>1.7291328115213698</v>
      </c>
      <c r="I118" s="26" t="str">
        <f t="shared" si="31"/>
        <v/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6.6211246616350641</v>
      </c>
      <c r="D119" s="26">
        <f t="shared" si="32"/>
        <v>5.26537485225181</v>
      </c>
      <c r="E119" s="26">
        <f t="shared" si="32"/>
        <v>4.6989669243334209</v>
      </c>
      <c r="F119" s="26">
        <f t="shared" si="32"/>
        <v>5.0405410900103425</v>
      </c>
      <c r="G119" s="26">
        <f t="shared" si="32"/>
        <v>5.3244962874725132</v>
      </c>
      <c r="H119" s="26">
        <f t="shared" si="32"/>
        <v>5.978324544105317</v>
      </c>
      <c r="I119" s="26" t="str">
        <f>IF(I115&gt;2,I118*I117,"")</f>
        <v/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71.428571428571431</v>
      </c>
      <c r="D120" s="26">
        <f t="shared" si="33"/>
        <v>80</v>
      </c>
      <c r="E120" s="26">
        <f t="shared" si="33"/>
        <v>76.923076923076934</v>
      </c>
      <c r="F120" s="26">
        <f t="shared" si="33"/>
        <v>71.428571428571431</v>
      </c>
      <c r="G120" s="26">
        <f t="shared" si="33"/>
        <v>72.727272727272734</v>
      </c>
      <c r="H120" s="26">
        <f t="shared" si="33"/>
        <v>63.636363636363647</v>
      </c>
      <c r="I120" s="26" t="str">
        <f t="shared" si="33"/>
        <v/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141.66666666666669</v>
      </c>
      <c r="D121" s="26">
        <f t="shared" si="34"/>
        <v>125</v>
      </c>
      <c r="E121" s="26">
        <f t="shared" si="34"/>
        <v>122.22222222222223</v>
      </c>
      <c r="F121" s="26">
        <f t="shared" si="34"/>
        <v>121.05263157894737</v>
      </c>
      <c r="G121" s="26">
        <f t="shared" si="34"/>
        <v>127.27272727272729</v>
      </c>
      <c r="H121" s="26">
        <f t="shared" si="34"/>
        <v>125</v>
      </c>
      <c r="I121" s="26" t="str">
        <f t="shared" si="34"/>
        <v/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83.23</v>
      </c>
      <c r="C122" s="38">
        <f>100-B3</f>
        <v>83.23</v>
      </c>
      <c r="D122" s="38">
        <f>100-B3</f>
        <v>83.23</v>
      </c>
      <c r="E122" s="38">
        <f>100-B3</f>
        <v>83.23</v>
      </c>
      <c r="F122" s="38">
        <f>100-B3</f>
        <v>83.23</v>
      </c>
      <c r="G122" s="38">
        <f>100-B3</f>
        <v>83.23</v>
      </c>
      <c r="H122" s="38">
        <f>100-B3</f>
        <v>83.23</v>
      </c>
      <c r="I122" s="38">
        <f>100-B3</f>
        <v>83.23</v>
      </c>
      <c r="J122" s="38">
        <f>100-B3</f>
        <v>83.23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116.77</v>
      </c>
      <c r="C123" s="24">
        <f>100+B3</f>
        <v>116.77</v>
      </c>
      <c r="D123" s="24">
        <f>100+B3</f>
        <v>116.77</v>
      </c>
      <c r="E123" s="24">
        <f>100+B3</f>
        <v>116.77</v>
      </c>
      <c r="F123" s="24">
        <f>100+B3</f>
        <v>116.77</v>
      </c>
      <c r="G123" s="24">
        <f>100+B3</f>
        <v>116.77</v>
      </c>
      <c r="H123" s="24">
        <f>100+B3</f>
        <v>116.77</v>
      </c>
      <c r="I123" s="24">
        <f>100+B3</f>
        <v>116.77</v>
      </c>
      <c r="J123" s="24">
        <f>100+B3</f>
        <v>116.77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70.849999999999994</v>
      </c>
      <c r="C124" s="24">
        <f>100-E3</f>
        <v>70.849999999999994</v>
      </c>
      <c r="D124" s="24">
        <f>100-E3</f>
        <v>70.849999999999994</v>
      </c>
      <c r="E124" s="24">
        <f>100-E3</f>
        <v>70.849999999999994</v>
      </c>
      <c r="F124" s="24">
        <f>100-E3</f>
        <v>70.849999999999994</v>
      </c>
      <c r="G124" s="24">
        <f>100-E3</f>
        <v>70.849999999999994</v>
      </c>
      <c r="H124" s="24">
        <f>100-E3</f>
        <v>70.849999999999994</v>
      </c>
      <c r="I124" s="24">
        <f>100-E3</f>
        <v>70.849999999999994</v>
      </c>
      <c r="J124" s="39">
        <f>100-E3</f>
        <v>70.849999999999994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129.15</v>
      </c>
      <c r="C125" s="41">
        <f>100+E3</f>
        <v>129.15</v>
      </c>
      <c r="D125" s="41">
        <f>100+E3</f>
        <v>129.15</v>
      </c>
      <c r="E125" s="41">
        <f>100+E3</f>
        <v>129.15</v>
      </c>
      <c r="F125" s="41">
        <f>100+E3</f>
        <v>129.15</v>
      </c>
      <c r="G125" s="41">
        <f>100+E3</f>
        <v>129.15</v>
      </c>
      <c r="H125" s="41">
        <f>100+E3</f>
        <v>129.15</v>
      </c>
      <c r="I125" s="41">
        <f>100+E3</f>
        <v>129.15</v>
      </c>
      <c r="J125" s="37">
        <f>100+E3</f>
        <v>129.15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6"/>
  <sheetViews>
    <sheetView tabSelected="1" topLeftCell="A10" zoomScale="130" zoomScaleNormal="130" workbookViewId="0">
      <selection activeCell="D38" sqref="D38"/>
    </sheetView>
  </sheetViews>
  <sheetFormatPr baseColWidth="10" defaultColWidth="11.42578125" defaultRowHeight="12.75" x14ac:dyDescent="0.2"/>
  <cols>
    <col min="1" max="12" width="11.42578125" style="67"/>
    <col min="13" max="13" width="13.28515625" style="67" customWidth="1"/>
    <col min="14" max="16384" width="11.42578125" style="67"/>
  </cols>
  <sheetData>
    <row r="2" spans="1:13" ht="13.5" thickBot="1" x14ac:dyDescent="0.25"/>
    <row r="3" spans="1:13" ht="34.5" x14ac:dyDescent="0.45">
      <c r="B3" s="97" t="s">
        <v>67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x14ac:dyDescent="0.2">
      <c r="B4" s="100" t="s">
        <v>92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1:13" x14ac:dyDescent="0.2">
      <c r="B5" s="100" t="s">
        <v>101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1:13" x14ac:dyDescent="0.2">
      <c r="B6" s="100" t="s">
        <v>93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1:13" x14ac:dyDescent="0.2">
      <c r="B7" s="100" t="s">
        <v>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1:13" x14ac:dyDescent="0.2">
      <c r="B8" s="100" t="s">
        <v>95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1:13" x14ac:dyDescent="0.2">
      <c r="B9" s="100" t="s">
        <v>102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1:13" x14ac:dyDescent="0.2">
      <c r="B10" s="100" t="s">
        <v>96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1:13" x14ac:dyDescent="0.2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1:13" x14ac:dyDescent="0.2">
      <c r="A12" s="67" t="s">
        <v>86</v>
      </c>
      <c r="B12" s="100" t="s">
        <v>112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1:13" x14ac:dyDescent="0.2">
      <c r="B13" s="100" t="s">
        <v>113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1:13" x14ac:dyDescent="0.2">
      <c r="B14" s="100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2"/>
    </row>
    <row r="15" spans="1:13" x14ac:dyDescent="0.2">
      <c r="B15" s="100" t="s">
        <v>103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2"/>
    </row>
    <row r="16" spans="1:13" x14ac:dyDescent="0.2">
      <c r="B16" s="100" t="s">
        <v>104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1:13" x14ac:dyDescent="0.2">
      <c r="B17" s="100" t="s">
        <v>105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1:13" x14ac:dyDescent="0.2">
      <c r="B18" s="100" t="s">
        <v>108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1:13" x14ac:dyDescent="0.2">
      <c r="B19" s="100" t="s">
        <v>117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1:13" x14ac:dyDescent="0.2">
      <c r="B20" s="100" t="s">
        <v>106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1:13" x14ac:dyDescent="0.2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1:13" x14ac:dyDescent="0.2">
      <c r="B22" s="100" t="s">
        <v>110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1:13" x14ac:dyDescent="0.2">
      <c r="B23" s="100" t="s">
        <v>107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2"/>
    </row>
    <row r="24" spans="1:13" x14ac:dyDescent="0.2"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2"/>
    </row>
    <row r="25" spans="1:13" x14ac:dyDescent="0.2">
      <c r="B25" s="100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</row>
    <row r="26" spans="1:13" ht="13.5" thickBot="1" x14ac:dyDescent="0.25">
      <c r="B26" s="103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</row>
    <row r="27" spans="1:13" ht="45" thickBot="1" x14ac:dyDescent="0.6">
      <c r="B27" s="106"/>
    </row>
    <row r="28" spans="1:13" ht="44.25" x14ac:dyDescent="0.55000000000000004">
      <c r="B28" s="107" t="s">
        <v>68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9"/>
    </row>
    <row r="29" spans="1:13" x14ac:dyDescent="0.2">
      <c r="A29" s="67" t="s">
        <v>86</v>
      </c>
      <c r="B29" s="100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2"/>
    </row>
    <row r="30" spans="1:13" x14ac:dyDescent="0.2">
      <c r="B30" s="123" t="s">
        <v>111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</row>
    <row r="31" spans="1:13" x14ac:dyDescent="0.2">
      <c r="B31" s="123" t="s">
        <v>109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2"/>
    </row>
    <row r="32" spans="1:13" x14ac:dyDescent="0.2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2"/>
    </row>
    <row r="33" spans="2:13" x14ac:dyDescent="0.2">
      <c r="B33" s="100" t="s">
        <v>116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2"/>
    </row>
    <row r="34" spans="2:13" x14ac:dyDescent="0.2">
      <c r="B34" s="100" t="s">
        <v>115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2"/>
    </row>
    <row r="35" spans="2:13" x14ac:dyDescent="0.2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2"/>
    </row>
    <row r="36" spans="2:13" ht="13.5" thickBot="1" x14ac:dyDescent="0.25">
      <c r="B36" s="103" t="s">
        <v>69</v>
      </c>
      <c r="C36" s="104"/>
      <c r="D36" s="124">
        <v>44792</v>
      </c>
      <c r="E36" s="104" t="s">
        <v>114</v>
      </c>
      <c r="F36" s="104"/>
      <c r="G36" s="104"/>
      <c r="H36" s="104"/>
      <c r="I36" s="104"/>
      <c r="J36" s="104"/>
      <c r="K36" s="104"/>
      <c r="L36" s="104"/>
      <c r="M36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2"/>
  <sheetViews>
    <sheetView topLeftCell="A22" workbookViewId="0">
      <selection activeCell="O26" sqref="O26"/>
    </sheetView>
  </sheetViews>
  <sheetFormatPr baseColWidth="10" defaultColWidth="11.42578125" defaultRowHeight="12.75" x14ac:dyDescent="0.2"/>
  <cols>
    <col min="1" max="1" width="11.42578125" style="108"/>
    <col min="2" max="2" width="17.42578125" style="108" customWidth="1"/>
    <col min="3" max="16384" width="11.42578125" style="108"/>
  </cols>
  <sheetData>
    <row r="1" spans="1:15" x14ac:dyDescent="0.2">
      <c r="A1" s="108" t="s">
        <v>70</v>
      </c>
      <c r="C1" s="109"/>
    </row>
    <row r="2" spans="1:15" x14ac:dyDescent="0.2">
      <c r="A2" s="110">
        <v>15</v>
      </c>
      <c r="B2" s="108" t="s">
        <v>71</v>
      </c>
      <c r="C2" s="109"/>
    </row>
    <row r="3" spans="1:15" x14ac:dyDescent="0.2">
      <c r="A3" s="110">
        <v>65.400000000000006</v>
      </c>
      <c r="B3" s="108" t="s">
        <v>72</v>
      </c>
      <c r="C3" s="111" t="s">
        <v>73</v>
      </c>
    </row>
    <row r="4" spans="1:15" x14ac:dyDescent="0.2">
      <c r="B4" s="112" t="s">
        <v>74</v>
      </c>
      <c r="C4" s="113">
        <f>SQRT((A2*A2)+(A3*A3))</f>
        <v>67.098137082932496</v>
      </c>
    </row>
    <row r="5" spans="1:15" x14ac:dyDescent="0.2">
      <c r="B5" s="108" t="s">
        <v>75</v>
      </c>
      <c r="C5" s="114">
        <f>0.5*A2</f>
        <v>7.5</v>
      </c>
    </row>
    <row r="6" spans="1:15" x14ac:dyDescent="0.2">
      <c r="B6" s="108" t="s">
        <v>76</v>
      </c>
      <c r="C6" s="114">
        <f>0.25*C4</f>
        <v>16.774534270733124</v>
      </c>
    </row>
    <row r="7" spans="1:15" x14ac:dyDescent="0.2">
      <c r="B7" s="112" t="s">
        <v>77</v>
      </c>
      <c r="C7" s="114">
        <f>1.65*0.5*A2+C6</f>
        <v>29.149534270733124</v>
      </c>
    </row>
    <row r="8" spans="1:15" x14ac:dyDescent="0.2">
      <c r="L8" s="121"/>
    </row>
    <row r="9" spans="1:15" x14ac:dyDescent="0.2">
      <c r="N9" s="115"/>
    </row>
    <row r="10" spans="1:15" ht="15" x14ac:dyDescent="0.25">
      <c r="L10"/>
      <c r="M10" s="116"/>
      <c r="N10" s="116"/>
      <c r="O10" s="116"/>
    </row>
    <row r="11" spans="1:15" ht="15" x14ac:dyDescent="0.25">
      <c r="L11"/>
      <c r="M11" s="116"/>
      <c r="N11" s="116"/>
      <c r="O11" s="116"/>
    </row>
    <row r="12" spans="1:15" ht="15" x14ac:dyDescent="0.25">
      <c r="L12" s="122"/>
      <c r="M12" s="117"/>
      <c r="N12" s="116"/>
      <c r="O12" s="116"/>
    </row>
    <row r="13" spans="1:15" ht="15" x14ac:dyDescent="0.25">
      <c r="L13"/>
      <c r="M13" s="116"/>
      <c r="N13" s="116"/>
      <c r="O13" s="116"/>
    </row>
    <row r="14" spans="1:15" ht="15" x14ac:dyDescent="0.25">
      <c r="L14"/>
      <c r="M14" s="116"/>
      <c r="N14" s="116"/>
      <c r="O14" s="116"/>
    </row>
    <row r="15" spans="1:15" ht="15" x14ac:dyDescent="0.25">
      <c r="L15"/>
      <c r="M15" s="116"/>
      <c r="N15" s="116"/>
      <c r="O15" s="116"/>
    </row>
    <row r="16" spans="1:15" ht="15" x14ac:dyDescent="0.25">
      <c r="L16"/>
      <c r="M16" s="116"/>
      <c r="N16" s="116"/>
      <c r="O16" s="116"/>
    </row>
    <row r="17" spans="1:15" ht="15" x14ac:dyDescent="0.25">
      <c r="L17"/>
      <c r="M17" s="116"/>
      <c r="N17" s="116"/>
      <c r="O17" s="116"/>
    </row>
    <row r="18" spans="1:15" ht="15" x14ac:dyDescent="0.25">
      <c r="L18"/>
      <c r="M18" s="116"/>
      <c r="N18" s="116"/>
      <c r="O18" s="117"/>
    </row>
    <row r="22" spans="1:15" x14ac:dyDescent="0.2">
      <c r="A22" s="112" t="s">
        <v>78</v>
      </c>
      <c r="C22" s="118" t="s">
        <v>87</v>
      </c>
    </row>
  </sheetData>
  <phoneticPr fontId="0" type="noConversion"/>
  <hyperlinks>
    <hyperlink ref="C22" r:id="rId1" display="https://biologicalvariation.eu/" xr:uid="{00000000-0004-0000-0400-000000000000}"/>
  </hyperlinks>
  <pageMargins left="0.75" right="0.75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Krav 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2022-12-07T16:20:46Z</dcterms:modified>
</cp:coreProperties>
</file>